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240" yWindow="225" windowWidth="14805" windowHeight="7890"/>
  </bookViews>
  <sheets>
    <sheet name="Kryci_list" sheetId="5" r:id="rId1"/>
    <sheet name="Rekapitulace" sheetId="4" r:id="rId2"/>
    <sheet name="Rozpocet_s_VV" sheetId="6" r:id="rId3"/>
    <sheet name="II. Elektroinstalaci" sheetId="7" r:id="rId4"/>
    <sheet name="III. Vzduchotechnika" sheetId="9" r:id="rId5"/>
  </sheets>
  <definedNames>
    <definedName name="ceník">#REF!</definedName>
    <definedName name="_xlnm.Print_Titles" localSheetId="0">Kryci_list!$1:$3</definedName>
    <definedName name="_xlnm.Print_Titles" localSheetId="2">Rozpocet_s_VV!$1:$12</definedName>
    <definedName name="_xlnm.Print_Area" localSheetId="3">'II. Elektroinstalaci'!$A$1:$G$70</definedName>
  </definedNames>
  <calcPr calcId="145621"/>
</workbook>
</file>

<file path=xl/calcChain.xml><?xml version="1.0" encoding="utf-8"?>
<calcChain xmlns="http://schemas.openxmlformats.org/spreadsheetml/2006/main">
  <c r="F23" i="7" l="1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22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5" i="7"/>
  <c r="F84" i="6" l="1"/>
  <c r="F82" i="6"/>
  <c r="F83" i="6"/>
  <c r="F92" i="6"/>
  <c r="F93" i="6"/>
  <c r="F90" i="6"/>
  <c r="F91" i="6"/>
  <c r="F88" i="6"/>
  <c r="F89" i="6"/>
  <c r="F45" i="6" l="1"/>
  <c r="F47" i="6"/>
  <c r="F164" i="6"/>
  <c r="F163" i="6"/>
  <c r="F165" i="6"/>
  <c r="F160" i="6"/>
  <c r="F159" i="6"/>
  <c r="F158" i="6"/>
  <c r="F152" i="6"/>
  <c r="F151" i="6"/>
  <c r="F150" i="6"/>
  <c r="F149" i="6"/>
  <c r="F148" i="6"/>
  <c r="F145" i="6"/>
  <c r="F144" i="6"/>
  <c r="F143" i="6"/>
  <c r="F142" i="6"/>
  <c r="F141" i="6"/>
  <c r="F140" i="6"/>
  <c r="F48" i="6" l="1"/>
  <c r="F44" i="6" s="1"/>
  <c r="F166" i="6"/>
  <c r="F162" i="6" s="1"/>
  <c r="F161" i="6"/>
  <c r="F157" i="6" s="1"/>
  <c r="F154" i="6"/>
  <c r="F147" i="6" s="1"/>
  <c r="F146" i="6"/>
  <c r="F139" i="6" s="1"/>
  <c r="H67" i="6"/>
  <c r="H132" i="6" l="1"/>
  <c r="H131" i="6"/>
  <c r="H130" i="6"/>
  <c r="H129" i="6"/>
  <c r="H128" i="6"/>
  <c r="H127" i="6"/>
  <c r="H126" i="6"/>
  <c r="H123" i="6"/>
  <c r="H124" i="6"/>
  <c r="H122" i="6"/>
  <c r="H120" i="6"/>
  <c r="H121" i="6"/>
  <c r="F28" i="6"/>
  <c r="F29" i="6"/>
  <c r="F183" i="6"/>
  <c r="F182" i="6" s="1"/>
  <c r="H119" i="6" l="1"/>
  <c r="F43" i="7"/>
  <c r="F42" i="7"/>
  <c r="F47" i="7"/>
  <c r="F48" i="7"/>
  <c r="F49" i="7"/>
  <c r="F50" i="7"/>
  <c r="F51" i="7"/>
  <c r="F46" i="7"/>
  <c r="F52" i="7" l="1"/>
  <c r="F23" i="9" l="1"/>
  <c r="F21" i="9"/>
  <c r="F20" i="9"/>
  <c r="F19" i="9"/>
  <c r="F18" i="9"/>
  <c r="F17" i="9"/>
  <c r="F16" i="9"/>
  <c r="F15" i="9"/>
  <c r="F14" i="9"/>
  <c r="F13" i="9"/>
  <c r="F12" i="9"/>
  <c r="F10" i="9"/>
  <c r="F9" i="9"/>
  <c r="F8" i="9"/>
  <c r="F7" i="9"/>
  <c r="F6" i="9"/>
  <c r="F5" i="9"/>
  <c r="F31" i="9" l="1"/>
  <c r="F22" i="4" s="1"/>
  <c r="J28" i="5"/>
  <c r="H190" i="6"/>
  <c r="H189" i="6" s="1"/>
  <c r="H187" i="6"/>
  <c r="H186" i="6" s="1"/>
  <c r="F20" i="4" s="1"/>
  <c r="H185" i="6"/>
  <c r="H184" i="6"/>
  <c r="H182" i="6"/>
  <c r="H180" i="6"/>
  <c r="H178" i="6"/>
  <c r="H177" i="6"/>
  <c r="H176" i="6"/>
  <c r="H175" i="6"/>
  <c r="H174" i="6"/>
  <c r="H173" i="6"/>
  <c r="H172" i="6"/>
  <c r="H171" i="6"/>
  <c r="H169" i="6"/>
  <c r="H168" i="6"/>
  <c r="H167" i="6"/>
  <c r="H162" i="6"/>
  <c r="H157" i="6"/>
  <c r="H155" i="6"/>
  <c r="H147" i="6"/>
  <c r="H139" i="6"/>
  <c r="H137" i="6"/>
  <c r="H134" i="6"/>
  <c r="F14" i="4"/>
  <c r="H118" i="6"/>
  <c r="H116" i="6"/>
  <c r="H114" i="6"/>
  <c r="H112" i="6"/>
  <c r="H110" i="6"/>
  <c r="H108" i="6"/>
  <c r="H106" i="6"/>
  <c r="H100" i="6"/>
  <c r="H94" i="6"/>
  <c r="H92" i="6"/>
  <c r="H90" i="6"/>
  <c r="H88" i="6"/>
  <c r="H85" i="6"/>
  <c r="H82" i="6"/>
  <c r="H80" i="6"/>
  <c r="H78" i="6"/>
  <c r="H76" i="6"/>
  <c r="H73" i="6"/>
  <c r="H72" i="6"/>
  <c r="H71" i="6"/>
  <c r="H70" i="6"/>
  <c r="H68" i="6"/>
  <c r="H66" i="6"/>
  <c r="H65" i="6"/>
  <c r="H63" i="6"/>
  <c r="H61" i="6"/>
  <c r="H59" i="6"/>
  <c r="H57" i="6"/>
  <c r="H55" i="6"/>
  <c r="H53" i="6"/>
  <c r="H51" i="6"/>
  <c r="H49" i="6"/>
  <c r="H44" i="6"/>
  <c r="H41" i="6"/>
  <c r="H39" i="6"/>
  <c r="H37" i="6"/>
  <c r="H34" i="6"/>
  <c r="H33" i="6" s="1"/>
  <c r="F6" i="4" s="1"/>
  <c r="H32" i="6"/>
  <c r="H30" i="6"/>
  <c r="H28" i="6"/>
  <c r="H25" i="6"/>
  <c r="H23" i="6"/>
  <c r="H21" i="6"/>
  <c r="H19" i="6"/>
  <c r="H17" i="6"/>
  <c r="H15" i="6"/>
  <c r="H69" i="6" l="1"/>
  <c r="F10" i="4" s="1"/>
  <c r="H56" i="6"/>
  <c r="F9" i="4" s="1"/>
  <c r="H170" i="6"/>
  <c r="H138" i="6"/>
  <c r="F17" i="4" s="1"/>
  <c r="H75" i="6"/>
  <c r="F12" i="4" s="1"/>
  <c r="H133" i="6"/>
  <c r="F16" i="4" s="1"/>
  <c r="H14" i="6"/>
  <c r="H43" i="6"/>
  <c r="H156" i="6"/>
  <c r="F18" i="4" s="1"/>
  <c r="H27" i="6"/>
  <c r="F5" i="4" s="1"/>
  <c r="H36" i="6"/>
  <c r="F7" i="4" s="1"/>
  <c r="H81" i="6"/>
  <c r="F13" i="4" s="1"/>
  <c r="H125" i="6"/>
  <c r="F15" i="4" s="1"/>
  <c r="H188" i="6"/>
  <c r="F23" i="4" s="1"/>
  <c r="R27" i="5" s="1"/>
  <c r="F24" i="4"/>
  <c r="F40" i="7"/>
  <c r="F54" i="7" s="1"/>
  <c r="F21" i="4" s="1"/>
  <c r="F8" i="4" l="1"/>
  <c r="H13" i="6"/>
  <c r="F19" i="4"/>
  <c r="F11" i="4" s="1"/>
  <c r="E24" i="5" s="1"/>
  <c r="H74" i="6"/>
  <c r="F4" i="4"/>
  <c r="F3" i="4" s="1"/>
  <c r="E22" i="5" l="1"/>
  <c r="E28" i="5" s="1"/>
  <c r="R22" i="5" s="1"/>
  <c r="R28" i="5" s="1"/>
  <c r="R30" i="5" s="1"/>
  <c r="P33" i="5" s="1"/>
  <c r="R33" i="5" s="1"/>
  <c r="R34" i="5" s="1"/>
  <c r="H191" i="6"/>
</calcChain>
</file>

<file path=xl/sharedStrings.xml><?xml version="1.0" encoding="utf-8"?>
<sst xmlns="http://schemas.openxmlformats.org/spreadsheetml/2006/main" count="808" uniqueCount="493">
  <si>
    <t xml:space="preserve">  Průzkumné, geodetické a projektové práce</t>
  </si>
  <si>
    <t>VRN1</t>
  </si>
  <si>
    <t>D</t>
  </si>
  <si>
    <t>1</t>
  </si>
  <si>
    <t>Vedlejší rozpočtové náklady</t>
  </si>
  <si>
    <t>VRN</t>
  </si>
  <si>
    <t>0</t>
  </si>
  <si>
    <t xml:space="preserve">  Dokončovací práce - nátěry</t>
  </si>
  <si>
    <t>783</t>
  </si>
  <si>
    <t xml:space="preserve">  Konstrukce zámečnické</t>
  </si>
  <si>
    <t>767</t>
  </si>
  <si>
    <t xml:space="preserve">  Konstrukce truhlářské</t>
  </si>
  <si>
    <t>766</t>
  </si>
  <si>
    <t xml:space="preserve">  Konstrukce pokrývačské</t>
  </si>
  <si>
    <t>765</t>
  </si>
  <si>
    <t xml:space="preserve">  Konstrukce tesařské</t>
  </si>
  <si>
    <t>762</t>
  </si>
  <si>
    <t xml:space="preserve">  Zdravotechnika - vnitřní vodovod</t>
  </si>
  <si>
    <t>722</t>
  </si>
  <si>
    <t xml:space="preserve">  Zdravotechnika - vnitřní kanalizace</t>
  </si>
  <si>
    <t>721</t>
  </si>
  <si>
    <t xml:space="preserve">  Izolace tepelné</t>
  </si>
  <si>
    <t>713</t>
  </si>
  <si>
    <t xml:space="preserve">  Izolace proti vodě, vlhkosti a plynům</t>
  </si>
  <si>
    <t>711</t>
  </si>
  <si>
    <t>Práce a dodávky PSV</t>
  </si>
  <si>
    <t>PSV</t>
  </si>
  <si>
    <t xml:space="preserve">     Přesuny hmot a sutí</t>
  </si>
  <si>
    <t>99</t>
  </si>
  <si>
    <t>2</t>
  </si>
  <si>
    <t xml:space="preserve">  Ostatní konstrukce a práce-bourání</t>
  </si>
  <si>
    <t>9</t>
  </si>
  <si>
    <t>8</t>
  </si>
  <si>
    <t xml:space="preserve">  Úpravy povrchů, podlahy a osazování výplní</t>
  </si>
  <si>
    <t>6</t>
  </si>
  <si>
    <t xml:space="preserve">  Komunikace</t>
  </si>
  <si>
    <t>5</t>
  </si>
  <si>
    <t xml:space="preserve">  Vodorovné konstrukce</t>
  </si>
  <si>
    <t>4</t>
  </si>
  <si>
    <t xml:space="preserve">  Zakládání</t>
  </si>
  <si>
    <t xml:space="preserve">  Zemní práce</t>
  </si>
  <si>
    <t>Práce a dodávky HSV</t>
  </si>
  <si>
    <t>HSV</t>
  </si>
  <si>
    <t>Celková cena</t>
  </si>
  <si>
    <t>Popis</t>
  </si>
  <si>
    <t>Kód položky</t>
  </si>
  <si>
    <t>TV</t>
  </si>
  <si>
    <t>Úroveň</t>
  </si>
  <si>
    <t>O</t>
  </si>
  <si>
    <t>Zvýhodnění</t>
  </si>
  <si>
    <t>Klouzavá doložka</t>
  </si>
  <si>
    <t>Dodá zadavatel</t>
  </si>
  <si>
    <t>Přípočty a odpočty</t>
  </si>
  <si>
    <t>E</t>
  </si>
  <si>
    <t>Cena s DPH</t>
  </si>
  <si>
    <t xml:space="preserve"> základní</t>
  </si>
  <si>
    <t xml:space="preserve"> snížená</t>
  </si>
  <si>
    <t>DPH celkem</t>
  </si>
  <si>
    <t>Základ daně</t>
  </si>
  <si>
    <t>%</t>
  </si>
  <si>
    <t>DPH</t>
  </si>
  <si>
    <t>Celkem bez DPH</t>
  </si>
  <si>
    <t>Projektant, Zhotovitel, Objednatel</t>
  </si>
  <si>
    <t>Ostatní náklady</t>
  </si>
  <si>
    <t>22</t>
  </si>
  <si>
    <t>Kompl. činnost</t>
  </si>
  <si>
    <t>21</t>
  </si>
  <si>
    <t>HZS</t>
  </si>
  <si>
    <t>20</t>
  </si>
  <si>
    <t>VRN (ř. 13-18)</t>
  </si>
  <si>
    <t>19</t>
  </si>
  <si>
    <t>DN (ř. 8-11)</t>
  </si>
  <si>
    <t>12</t>
  </si>
  <si>
    <t>ZRN (ř. 1-6)</t>
  </si>
  <si>
    <t>7</t>
  </si>
  <si>
    <t>VRN z rozpočtu</t>
  </si>
  <si>
    <t>18</t>
  </si>
  <si>
    <t xml:space="preserve">Jiné VRN   </t>
  </si>
  <si>
    <t>17</t>
  </si>
  <si>
    <t>"M"</t>
  </si>
  <si>
    <t xml:space="preserve">Provozní vlivy   </t>
  </si>
  <si>
    <t>16</t>
  </si>
  <si>
    <t>11</t>
  </si>
  <si>
    <t xml:space="preserve">Územní vlivy   </t>
  </si>
  <si>
    <t>15</t>
  </si>
  <si>
    <t>Kulturní památka</t>
  </si>
  <si>
    <t>10</t>
  </si>
  <si>
    <t>3</t>
  </si>
  <si>
    <t xml:space="preserve">Projektové práce   </t>
  </si>
  <si>
    <t>14</t>
  </si>
  <si>
    <t>Bez pevné podl.</t>
  </si>
  <si>
    <t xml:space="preserve">Zařízení staveniště   </t>
  </si>
  <si>
    <t>13</t>
  </si>
  <si>
    <t>Práce přesčas</t>
  </si>
  <si>
    <t>Náklady na umístění stavby</t>
  </si>
  <si>
    <t>C</t>
  </si>
  <si>
    <t>Doplňkové náklady</t>
  </si>
  <si>
    <t>B</t>
  </si>
  <si>
    <t>Základní rozp. náklady</t>
  </si>
  <si>
    <t>A</t>
  </si>
  <si>
    <t>CZK</t>
  </si>
  <si>
    <t xml:space="preserve">                Rozpočtové náklady v</t>
  </si>
  <si>
    <t xml:space="preserve">        Náklady / 1 m.j.</t>
  </si>
  <si>
    <t xml:space="preserve">                Počet</t>
  </si>
  <si>
    <t xml:space="preserve">     Náklady / 1 m.j.</t>
  </si>
  <si>
    <t xml:space="preserve">             Počet</t>
  </si>
  <si>
    <t xml:space="preserve">    Náklady / 1 m.j.</t>
  </si>
  <si>
    <t xml:space="preserve">            Počet</t>
  </si>
  <si>
    <t xml:space="preserve">                Měrné a účelové jednotky</t>
  </si>
  <si>
    <t>03.04.2014</t>
  </si>
  <si>
    <t>Dne</t>
  </si>
  <si>
    <t>Rozpočet číslo</t>
  </si>
  <si>
    <t>Zpracoval</t>
  </si>
  <si>
    <t xml:space="preserve">   </t>
  </si>
  <si>
    <t>Zhotovitel</t>
  </si>
  <si>
    <t>Projektant</t>
  </si>
  <si>
    <t>Objednatel</t>
  </si>
  <si>
    <t>DIČ</t>
  </si>
  <si>
    <t>IČ</t>
  </si>
  <si>
    <t>Místo</t>
  </si>
  <si>
    <t>EČO</t>
  </si>
  <si>
    <t>Název objektu</t>
  </si>
  <si>
    <t>JKSO</t>
  </si>
  <si>
    <t>Název stavby</t>
  </si>
  <si>
    <t>KRYCÍ LIST ROZPOČTU</t>
  </si>
  <si>
    <t xml:space="preserve">Celkem   </t>
  </si>
  <si>
    <t>kpl</t>
  </si>
  <si>
    <t xml:space="preserve">Geodetické práce - vytyčení stavby a podzemních sítí   </t>
  </si>
  <si>
    <t>012002000</t>
  </si>
  <si>
    <t>000</t>
  </si>
  <si>
    <t xml:space="preserve">Průzkumné, geodetické a projektové práce   </t>
  </si>
  <si>
    <t xml:space="preserve">Vedlejší rozpočtové náklady   </t>
  </si>
  <si>
    <t xml:space="preserve">Nátěry dřevěných konstrukcí proti dřevokazným houbám, hmyzu a plísním a transparentní na překližku (dle TZ)   </t>
  </si>
  <si>
    <t>783783401r</t>
  </si>
  <si>
    <t xml:space="preserve">Dokončovací práce - nátěry   </t>
  </si>
  <si>
    <t xml:space="preserve">Přesun hmot procentní pro zámečnické konstrukce v objektech v do 6 m   </t>
  </si>
  <si>
    <t>998767201</t>
  </si>
  <si>
    <t xml:space="preserve">Z10 - Ocelová konzola pro uložení přepravek - bližší specifikace viz TZ   </t>
  </si>
  <si>
    <t>767R6</t>
  </si>
  <si>
    <t>R</t>
  </si>
  <si>
    <t>bm</t>
  </si>
  <si>
    <t xml:space="preserve">Z9 - Oplocení z plexiskla 0,7 m   </t>
  </si>
  <si>
    <t>767R5</t>
  </si>
  <si>
    <t xml:space="preserve">2,775+4,565   </t>
  </si>
  <si>
    <t>767R4</t>
  </si>
  <si>
    <t xml:space="preserve">3,72+10,332+3,25+1,115+10,08*2+0,58   </t>
  </si>
  <si>
    <t xml:space="preserve">Z5, Z8 - Oplocení 1,8m (1,2 m lis pletivo, 0,6 m plexi, podhrabová deska 0,3 m) - bližší specifikace TZ   </t>
  </si>
  <si>
    <t>767R3</t>
  </si>
  <si>
    <t>767R2</t>
  </si>
  <si>
    <t>767R1</t>
  </si>
  <si>
    <t>kus</t>
  </si>
  <si>
    <t>767r</t>
  </si>
  <si>
    <t xml:space="preserve">Z3 - 1křídlé kovové dveře 900 x 1970 mm , zárubeň a nosná kce JAKL profily   </t>
  </si>
  <si>
    <t>767M2</t>
  </si>
  <si>
    <t xml:space="preserve">Montáž dveří ocelových   </t>
  </si>
  <si>
    <t>767640311</t>
  </si>
  <si>
    <t xml:space="preserve">Z4 - Vchodové dveře do prostoru obslužné komunikace1200x1970 mm, zárubeň i nosná kce z JAKL profilů výplň z pletiva   </t>
  </si>
  <si>
    <t>767M1</t>
  </si>
  <si>
    <t xml:space="preserve">Montáž dveří ocelových vchodových dvoukřídlových bez nadsvětlíku   </t>
  </si>
  <si>
    <t>767640221</t>
  </si>
  <si>
    <t xml:space="preserve">Konstrukce zámečnické   </t>
  </si>
  <si>
    <t xml:space="preserve">Přesun hmot procentní pro konstrukce truhlářské v objektech v do 6 m   </t>
  </si>
  <si>
    <t>998766201</t>
  </si>
  <si>
    <t xml:space="preserve">T3 - Úprava stávajícího sezení - viz TZ   </t>
  </si>
  <si>
    <t>766R2</t>
  </si>
  <si>
    <t>766R</t>
  </si>
  <si>
    <t xml:space="preserve">Součet   </t>
  </si>
  <si>
    <t xml:space="preserve">(2,8*5,8*2+1,2*2,8)*1,05   </t>
  </si>
  <si>
    <t>m2</t>
  </si>
  <si>
    <t xml:space="preserve">překližka vodovzdorná SM,125 x 250 (122 x 244) cm,jak II tl 12 mm   </t>
  </si>
  <si>
    <t>606234880</t>
  </si>
  <si>
    <t>606</t>
  </si>
  <si>
    <t xml:space="preserve">2,8*5,8*2+1,2*2,8   </t>
  </si>
  <si>
    <t xml:space="preserve">Montáž obkladu z překližky na pozink rošt (v ceně této pol.)   </t>
  </si>
  <si>
    <t>766121210r</t>
  </si>
  <si>
    <t xml:space="preserve">Konstrukce truhlářské   </t>
  </si>
  <si>
    <t xml:space="preserve">Přesun hmot procentní pro krytiny skládané v objektech v do 6 m   </t>
  </si>
  <si>
    <t>998765201</t>
  </si>
  <si>
    <t xml:space="preserve">-0,5*0,8*2   </t>
  </si>
  <si>
    <t xml:space="preserve">deska fasádní Cembrit Cembonit, standardní barvy, povrch broušený 1200 × 3050 mm, tl. 8 mm   </t>
  </si>
  <si>
    <t>591551100</t>
  </si>
  <si>
    <t>591</t>
  </si>
  <si>
    <t xml:space="preserve">Montáž obkladu stěn vláknocementovou krytinou na pozinkový rošt (v ceně této položky)   </t>
  </si>
  <si>
    <t>765231011r</t>
  </si>
  <si>
    <t xml:space="preserve">Konstrukce pokrývačské   </t>
  </si>
  <si>
    <t xml:space="preserve">Přesun hmot procentní pro kce tesařské v objektech v do 6 m   </t>
  </si>
  <si>
    <t>998762201</t>
  </si>
  <si>
    <t xml:space="preserve">3*2,5*2   </t>
  </si>
  <si>
    <t xml:space="preserve">cca   </t>
  </si>
  <si>
    <t xml:space="preserve">Demontáž vrat plochy do 8 m2 včetně kování a zajišťovacích sloupků   </t>
  </si>
  <si>
    <t>762631802</t>
  </si>
  <si>
    <t xml:space="preserve">Konstrukce tesařské   </t>
  </si>
  <si>
    <t xml:space="preserve">(5,8*2+1,2)*2,8*1,05   </t>
  </si>
  <si>
    <t>soubor</t>
  </si>
  <si>
    <t xml:space="preserve">Přesun hmot procentní pro izolace tepelné v objektech v do 6 m   </t>
  </si>
  <si>
    <t>998713201</t>
  </si>
  <si>
    <t xml:space="preserve">(39,06+41,527)*1,05   </t>
  </si>
  <si>
    <t xml:space="preserve">folie parotěsná   </t>
  </si>
  <si>
    <t>283292760r1</t>
  </si>
  <si>
    <t>283</t>
  </si>
  <si>
    <t xml:space="preserve">39,06+41,527   </t>
  </si>
  <si>
    <t xml:space="preserve">Montáž izolace tepelné parotěsné zábrany stěn a sloupů fólií   </t>
  </si>
  <si>
    <t>713291222</t>
  </si>
  <si>
    <t>283292760r2</t>
  </si>
  <si>
    <t xml:space="preserve">Montáž izolace tepelné parotěsné zábrany stropů fólií   </t>
  </si>
  <si>
    <t>713291132</t>
  </si>
  <si>
    <t>283292760r3</t>
  </si>
  <si>
    <t xml:space="preserve">(5,8*2+1,2)*2,8   </t>
  </si>
  <si>
    <t xml:space="preserve">Montáž izolace tepelné parotěsné zábrany podlah folií   </t>
  </si>
  <si>
    <t>713291333</t>
  </si>
  <si>
    <t xml:space="preserve">-(0,5*0,8*2)   </t>
  </si>
  <si>
    <t xml:space="preserve">-(1,5*1,8*2)   </t>
  </si>
  <si>
    <t xml:space="preserve">-(3*1,8*2)   </t>
  </si>
  <si>
    <t xml:space="preserve">(2,8*2+5,8*2)*2,4*2*1,05   </t>
  </si>
  <si>
    <t xml:space="preserve">polystyren extrudovaný tl. 100 mm   </t>
  </si>
  <si>
    <t>283763720r1</t>
  </si>
  <si>
    <t xml:space="preserve">(2,8*2+5,8*2)*2,4*2   </t>
  </si>
  <si>
    <t xml:space="preserve">Montáž izolace tepelné stěn volně vloženými rohožemi, pásy, dílci, deskami 1 vrstva   </t>
  </si>
  <si>
    <t>713131151</t>
  </si>
  <si>
    <t xml:space="preserve">polystyren extrudovaný tl. 40 mm   </t>
  </si>
  <si>
    <t>283763650</t>
  </si>
  <si>
    <t>283763720r3</t>
  </si>
  <si>
    <t xml:space="preserve">Montáž izolace tepelné podlah volně kladenými rohožemi, pásy, dílci, deskami 2 vrstvy   </t>
  </si>
  <si>
    <t>713121121</t>
  </si>
  <si>
    <t xml:space="preserve">(5,8*2,8*2+1,2*2,8)*1,05   </t>
  </si>
  <si>
    <t>283763720r2</t>
  </si>
  <si>
    <t xml:space="preserve">Montáž izolace tepelné spodem stropů s uchycením   </t>
  </si>
  <si>
    <t>713111121</t>
  </si>
  <si>
    <t xml:space="preserve">Izolace tepelné   </t>
  </si>
  <si>
    <t xml:space="preserve">Přesun hmot procentní pro izolace proti vodě, vlhkosti a plynům v objektech v do 6 m   </t>
  </si>
  <si>
    <t>998711201</t>
  </si>
  <si>
    <t xml:space="preserve">(6+1,36+6)*3*1,15   </t>
  </si>
  <si>
    <t xml:space="preserve">pás asfaltovaný modifikovaný SBS 5 mm   </t>
  </si>
  <si>
    <t>628522590</t>
  </si>
  <si>
    <t>628</t>
  </si>
  <si>
    <t xml:space="preserve">(6+1,36+6)*3   </t>
  </si>
  <si>
    <t xml:space="preserve">Provedení izolace proti tlakové vodě vodorovné přitavením pásu NAIP   </t>
  </si>
  <si>
    <t>711441559</t>
  </si>
  <si>
    <t xml:space="preserve">Izolace proti vodě, vlhkosti a plynům   </t>
  </si>
  <si>
    <t xml:space="preserve">Práce a dodávky PSV   </t>
  </si>
  <si>
    <t>t</t>
  </si>
  <si>
    <t xml:space="preserve">Přesun hmot pro budovy zděné v do 6 m   </t>
  </si>
  <si>
    <t>998011001</t>
  </si>
  <si>
    <t>011</t>
  </si>
  <si>
    <t xml:space="preserve">Poplatek za uložení stavebního směsného odpadu na skládce (skládkovné)   </t>
  </si>
  <si>
    <t>997013831</t>
  </si>
  <si>
    <t>013</t>
  </si>
  <si>
    <t>997013509</t>
  </si>
  <si>
    <t xml:space="preserve">Odvoz suti na skládku a vybouraných hmot nebo meziskládku do 1 km se složením   </t>
  </si>
  <si>
    <t>997013501</t>
  </si>
  <si>
    <t xml:space="preserve">Přesuny hmot a sutí   </t>
  </si>
  <si>
    <t xml:space="preserve">Bazének hl 150 mm, povrch plastbeton   </t>
  </si>
  <si>
    <t>9R3</t>
  </si>
  <si>
    <t xml:space="preserve">Stavební buňka 3 x 6 m - s vložením doplňujících konstrukcí podél navrhovaných otvorových prvků v ostění i nadpraží (U120) (Z0), demontáž vnitřního opláštění minerální vatou   </t>
  </si>
  <si>
    <t>9R2</t>
  </si>
  <si>
    <t xml:space="preserve">Demontáž kamenné výzdoby ve venkovní expozici   </t>
  </si>
  <si>
    <t>9R1</t>
  </si>
  <si>
    <t xml:space="preserve">110*0,2   </t>
  </si>
  <si>
    <t>m3</t>
  </si>
  <si>
    <t xml:space="preserve">Demolice stávající betonové plochy   </t>
  </si>
  <si>
    <t>96504224r</t>
  </si>
  <si>
    <t xml:space="preserve">(15*2+3*2)*2,4   </t>
  </si>
  <si>
    <t xml:space="preserve">Demontáž lešení řadového trubkového lehkého s podlahami zatížení do 200 kg/m2 š do 0,9 m v do 10 m   </t>
  </si>
  <si>
    <t>941111811</t>
  </si>
  <si>
    <t>003</t>
  </si>
  <si>
    <t xml:space="preserve">Příplatek k lešení řadovému trubkovému lehkému s podlahami š 0,9 m v 10 m za první a ZKD den použití   </t>
  </si>
  <si>
    <t>941111211</t>
  </si>
  <si>
    <t xml:space="preserve">Montáž lešení řadového trubkového lehkého s podlahami zatížení do 200 kg/m2 š do 0,9 m v do 10 m   </t>
  </si>
  <si>
    <t>941111111</t>
  </si>
  <si>
    <t xml:space="preserve">Ostatní konstrukce a práce-bourání   </t>
  </si>
  <si>
    <t>6R1</t>
  </si>
  <si>
    <t>m</t>
  </si>
  <si>
    <t xml:space="preserve">(5,8*2+1,2)*2,8*(6,2/1000)   </t>
  </si>
  <si>
    <t xml:space="preserve">Výztuž mazanin svařovanými sítěmi Kari   </t>
  </si>
  <si>
    <t>631362021</t>
  </si>
  <si>
    <t xml:space="preserve">1,3*3,5*0,15   </t>
  </si>
  <si>
    <t xml:space="preserve">Mazanina spádovaná tl do 150 mm z betonu prostého tř. C 20/25   </t>
  </si>
  <si>
    <t>631311135</t>
  </si>
  <si>
    <t xml:space="preserve">(5,8*2)*2,8*0,05   </t>
  </si>
  <si>
    <t xml:space="preserve">Mazanina tl 50 mm z betonu prostého tř. C 16/20   </t>
  </si>
  <si>
    <t>631311114</t>
  </si>
  <si>
    <t xml:space="preserve">T1, T2   </t>
  </si>
  <si>
    <t>621271001r</t>
  </si>
  <si>
    <t xml:space="preserve">Úpravy povrchů, podlahy a osazování výplní   </t>
  </si>
  <si>
    <t xml:space="preserve">10*5,3   </t>
  </si>
  <si>
    <t xml:space="preserve">Mlatová cesta úprava   </t>
  </si>
  <si>
    <t>5721R</t>
  </si>
  <si>
    <t>221</t>
  </si>
  <si>
    <t xml:space="preserve">13,9*2   </t>
  </si>
  <si>
    <t xml:space="preserve">Mlatová cesta včetně obrubníku   </t>
  </si>
  <si>
    <t xml:space="preserve">3*1*14+1,6*1,2   </t>
  </si>
  <si>
    <t xml:space="preserve">Podklad ze štěrkodrtě ŠD tl 300 mm   </t>
  </si>
  <si>
    <t>564871111</t>
  </si>
  <si>
    <t xml:space="preserve">Komunikace   </t>
  </si>
  <si>
    <t xml:space="preserve">Plastbetonová samonivelační vrstva tl 10 mm   </t>
  </si>
  <si>
    <t>451475121</t>
  </si>
  <si>
    <t>211</t>
  </si>
  <si>
    <t xml:space="preserve">Vodorovné konstrukce   </t>
  </si>
  <si>
    <t xml:space="preserve">panel silniční 300x100x15 cm   </t>
  </si>
  <si>
    <t>593811340</t>
  </si>
  <si>
    <t>593</t>
  </si>
  <si>
    <t xml:space="preserve">3,0*1,0*14   </t>
  </si>
  <si>
    <t xml:space="preserve">Zřízení plochy ze silničních panelů   </t>
  </si>
  <si>
    <t>291211111</t>
  </si>
  <si>
    <t>002</t>
  </si>
  <si>
    <t xml:space="preserve">Základové patky z betonu tř. C 16/20   </t>
  </si>
  <si>
    <t>275313611</t>
  </si>
  <si>
    <t xml:space="preserve">Zakládání   </t>
  </si>
  <si>
    <t xml:space="preserve">14,7+9,6+1,5+4,699+2,944   </t>
  </si>
  <si>
    <t xml:space="preserve">Vodorovné přemístění do 3000 m bez naložení výkopku ze zemin schopných zúrodnění   </t>
  </si>
  <si>
    <t>162506111</t>
  </si>
  <si>
    <t>232</t>
  </si>
  <si>
    <t xml:space="preserve">3,14*0,25*0,25*0,5*30   </t>
  </si>
  <si>
    <t xml:space="preserve">Hloubení  zeminy pro základové patky   </t>
  </si>
  <si>
    <t>133101101v1</t>
  </si>
  <si>
    <t>001</t>
  </si>
  <si>
    <t xml:space="preserve">(3,72+10,332+3,25+1,115+10,08*2+0,58)*0,4*0,3   </t>
  </si>
  <si>
    <t xml:space="preserve">Výkop pro podhrabové betonové desky oplocení hloubky 300 mm, šířky 400 mm   </t>
  </si>
  <si>
    <t>132101101v2</t>
  </si>
  <si>
    <t>131101101v5</t>
  </si>
  <si>
    <t xml:space="preserve">32*0,3   </t>
  </si>
  <si>
    <t xml:space="preserve">Výkop pro vytvoření nové zpevněné mlatové plochy, celk. hloubka cca 300 mm, plocha cca 30 m2   </t>
  </si>
  <si>
    <t>131101101v4</t>
  </si>
  <si>
    <t xml:space="preserve">42*0,35   </t>
  </si>
  <si>
    <t xml:space="preserve">Výkop pro uložení panelů a štěrkového podsypu pro založení pod stavební buňky hl. 350 mm, plocha cca 42 m2   </t>
  </si>
  <si>
    <t>131101101v3</t>
  </si>
  <si>
    <t xml:space="preserve">Zemní práce   </t>
  </si>
  <si>
    <t xml:space="preserve">Práce a dodávky HSV   </t>
  </si>
  <si>
    <t>Cena celkem</t>
  </si>
  <si>
    <t>Cena jednotková</t>
  </si>
  <si>
    <t>Množství celkem</t>
  </si>
  <si>
    <t>MJ</t>
  </si>
  <si>
    <t>KCN</t>
  </si>
  <si>
    <t>Č.</t>
  </si>
  <si>
    <t>Datum:   3. 4. 2014</t>
  </si>
  <si>
    <t xml:space="preserve">Místo:   </t>
  </si>
  <si>
    <t xml:space="preserve">Zpracoval:   </t>
  </si>
  <si>
    <t xml:space="preserve">Zhotovitel:   </t>
  </si>
  <si>
    <t xml:space="preserve">Objednatel:   </t>
  </si>
  <si>
    <t xml:space="preserve">Objekt:   </t>
  </si>
  <si>
    <t>ROZPOČET S VÝKAZEM VÝMĚR</t>
  </si>
  <si>
    <t>výkop rýhy pro uzemnění 350 x 700 mm</t>
  </si>
  <si>
    <t>zakrytí cihlami nebo betonovými deskami</t>
  </si>
  <si>
    <t>kabelové lože z kopaného písku 100 mm</t>
  </si>
  <si>
    <t>Výkop kabelové rýhy 350 x 700 mm</t>
  </si>
  <si>
    <t>ks.</t>
  </si>
  <si>
    <t>hromosvodová svorka připojovací</t>
  </si>
  <si>
    <t>zemní tyč 2 m</t>
  </si>
  <si>
    <t xml:space="preserve">zemnící pásek FeZn 30 x 4 </t>
  </si>
  <si>
    <t>svorkovnice N  20 vidičů</t>
  </si>
  <si>
    <t>svorkovnice PE 20 vodičů</t>
  </si>
  <si>
    <t>přepínač REGUL 2</t>
  </si>
  <si>
    <t>regulátor REG 230/400</t>
  </si>
  <si>
    <t>termostat TER 3B (RG 13)</t>
  </si>
  <si>
    <t>dvojitý termostat TER 4 (RG17)</t>
  </si>
  <si>
    <t>proudový chránič čtyřpólový 25/0,03 A</t>
  </si>
  <si>
    <t>jednopólový stykač 16 A, cívka 230 V</t>
  </si>
  <si>
    <t>jednopólový jistič 16 A</t>
  </si>
  <si>
    <t>jednopólový jistič 10 A</t>
  </si>
  <si>
    <t>jednopólový jistič 6 A</t>
  </si>
  <si>
    <t>jednopólový jistič 2 A</t>
  </si>
  <si>
    <t>jednopólový vypínač</t>
  </si>
  <si>
    <t>trojpólový vypínač 25 A</t>
  </si>
  <si>
    <t xml:space="preserve">základní oceloplechová konstrukce s dveřmi (např.MENSEL) 48 modulů, IP54 </t>
  </si>
  <si>
    <t>Rozvaděč označený R obsahuje :</t>
  </si>
  <si>
    <t>bal.</t>
  </si>
  <si>
    <t>instalační pás, plast, 1 m, bal. 10 x 1 m</t>
  </si>
  <si>
    <t>topný kabel KDP 5 W/m, délka 160 m, 800 W</t>
  </si>
  <si>
    <t>teplotní senzor NTC</t>
  </si>
  <si>
    <t>sálavý stropní panel 600 W, 230 V, IP 44</t>
  </si>
  <si>
    <t>nástěnné svítidlo pro zářivku 18 W, EP, IP 54 vč. světelného zdroje 2700 K</t>
  </si>
  <si>
    <t>zářivkové stropní svítidlo 1 x 26 W, EP, IP 54, vč. světelných zdrojů 2700 K</t>
  </si>
  <si>
    <t>zářivkové stropní svítidlo 2 x 26 W, EP, IP 54, vč. světelných zdrojů 2700 K</t>
  </si>
  <si>
    <t>zásuvka 230 V. 10 A, IP54</t>
  </si>
  <si>
    <t>střídavý přepínač IP 54</t>
  </si>
  <si>
    <t>silový kabel CYKY 5 x 6</t>
  </si>
  <si>
    <t>silový kabel CYKY 3 x 2,5</t>
  </si>
  <si>
    <t xml:space="preserve">silový kabel CYKY 3 x 1,5  </t>
  </si>
  <si>
    <t>silový kabej CYKY 2 x 1,5</t>
  </si>
  <si>
    <t xml:space="preserve">elektroinstalační krabice 4 x P16, IP54, </t>
  </si>
  <si>
    <r>
      <t xml:space="preserve">ochranná ocelová trubka </t>
    </r>
    <r>
      <rPr>
        <sz val="12"/>
        <rFont val="Symbol"/>
        <family val="1"/>
        <charset val="2"/>
      </rPr>
      <t xml:space="preserve">f </t>
    </r>
    <r>
      <rPr>
        <sz val="12"/>
        <rFont val="Arial"/>
        <family val="2"/>
        <charset val="238"/>
      </rPr>
      <t>16 mm</t>
    </r>
  </si>
  <si>
    <t xml:space="preserve">Drátěný kabelový žlab 60 x 60 </t>
  </si>
  <si>
    <t>Materiál</t>
  </si>
  <si>
    <t>množství</t>
  </si>
  <si>
    <t>jednotka</t>
  </si>
  <si>
    <t xml:space="preserve"> </t>
  </si>
  <si>
    <t>pol.</t>
  </si>
  <si>
    <t>.</t>
  </si>
  <si>
    <t>Cena celkem bez DPH (Kč)</t>
  </si>
  <si>
    <t>práce bez dopravy (montáž, zprovoznění, MaR)</t>
  </si>
  <si>
    <t>lepicí pásky, tmely, nylonové spony</t>
  </si>
  <si>
    <t>závěsy, hmoždinky, vruty</t>
  </si>
  <si>
    <t>práce na vyvrtání otvorů do spira potrubí o průměru 10 mm - počet otvorů 210</t>
  </si>
  <si>
    <t>SVA 100 - spojka vnitřní ø100mm</t>
  </si>
  <si>
    <t>ks</t>
  </si>
  <si>
    <t>Koncový kryt vnitřní</t>
  </si>
  <si>
    <t>PER 100</t>
  </si>
  <si>
    <t>Isover rohož, tl. 50 mm</t>
  </si>
  <si>
    <t>Tepelná izolace Isover venkovní rohož ,  tl. 100 mm + případné opláštění</t>
  </si>
  <si>
    <t>Klapka škrtící s přípravou pro servo 100</t>
  </si>
  <si>
    <t>OBJ Odbočka jednostrannná 90° 100/125</t>
  </si>
  <si>
    <t>metr</t>
  </si>
  <si>
    <t>Trouba SPIRO Ø 125 ( l=3 bm)</t>
  </si>
  <si>
    <t>spojka vnější SN 100</t>
  </si>
  <si>
    <t>Trouba SPIRO Ø 100 ( l=3 bm)</t>
  </si>
  <si>
    <t>LG 100 ED</t>
  </si>
  <si>
    <t>COM2</t>
  </si>
  <si>
    <t>DTS PSA 30/300</t>
  </si>
  <si>
    <t>TGBK 330</t>
  </si>
  <si>
    <t>MBE 125/1,2 R2</t>
  </si>
  <si>
    <t>MFL 100 EU3 (G4)</t>
  </si>
  <si>
    <t>F</t>
  </si>
  <si>
    <t>TD 160/100 NT Silent</t>
  </si>
  <si>
    <t>V</t>
  </si>
  <si>
    <t>cena celkem (bez DPH)</t>
  </si>
  <si>
    <t>cena za j.n. (bez DPH)</t>
  </si>
  <si>
    <t>mn.</t>
  </si>
  <si>
    <t>název položky</t>
  </si>
  <si>
    <t>pozice</t>
  </si>
  <si>
    <t>Příplatek k odvozu suti a vybouraných hmot na skládku  přes 1 km   do 15 km</t>
  </si>
  <si>
    <t>II. Elektroinstalace</t>
  </si>
  <si>
    <t>III. Vzduchotechnika</t>
  </si>
  <si>
    <t>jedn. Cena [Kč]</t>
  </si>
  <si>
    <t>Celk. cena [Kč]</t>
  </si>
  <si>
    <t>Výkopové práce</t>
  </si>
  <si>
    <t>Montáž</t>
  </si>
  <si>
    <t>Výpracování revizní zprávy</t>
  </si>
  <si>
    <t>zához rýhy vč. Hutnění a úpravy terénu</t>
  </si>
  <si>
    <t>Výkopové práce - celkem</t>
  </si>
  <si>
    <t>Materiál  - celkem</t>
  </si>
  <si>
    <t>kpl.</t>
  </si>
  <si>
    <t>II - ELEKTROINSTALACE</t>
  </si>
  <si>
    <t>III. VZDUCHOTECHNIKA</t>
  </si>
  <si>
    <t xml:space="preserve">Zdravotechnika - kanalizace   </t>
  </si>
  <si>
    <t xml:space="preserve">Zdravotechnika - vodovod   </t>
  </si>
  <si>
    <t>0,49+8,035+6,6+1,46+0,4</t>
  </si>
  <si>
    <t>(3,14*0,15*0,15)*0,5*30 + 2*0,40*0,4*0,8</t>
  </si>
  <si>
    <t>připojení bazénků na kanalizaci, včetně materiálu</t>
  </si>
  <si>
    <t>D+M podlahové vpustě, včetně pomocného materiálu</t>
  </si>
  <si>
    <t>721r1</t>
  </si>
  <si>
    <t>721r2</t>
  </si>
  <si>
    <t>721r3</t>
  </si>
  <si>
    <t>721r4</t>
  </si>
  <si>
    <t>721r5</t>
  </si>
  <si>
    <t>připojení vody z ubikace pelikánů - trubka PE 32 v zemi hl.1,5m, včetně výkopů a zásypu + materiál potřebny kpřipojení</t>
  </si>
  <si>
    <t>D+M uzavírací šoupě DN 100 se zemní soupravou a litinovým poklopem, včetně výkopu</t>
  </si>
  <si>
    <t>D+M kanlizační potrubí KG 100 uložené v zemi v hl. 1200 mm, včetně výkopu, zásypů, signalizační folie a napojení do jímky</t>
  </si>
  <si>
    <t>D+M kanlizační potrubí KG 110 uložené v zemi v hl. 1200 mm, včetně výkopu, zásypů, signalizační folie</t>
  </si>
  <si>
    <t xml:space="preserve">D+M kulový uzaviraci kohout DN 20 </t>
  </si>
  <si>
    <t>D+M Plastové potrubí Ø20 (PPR, PN20), včetně návlekové izolace a uchycení</t>
  </si>
  <si>
    <t xml:space="preserve">D+M směšovací výtoková baterie s hadicí </t>
  </si>
  <si>
    <t>D+M elektrický zásobník TUV na 10 l,  předepsané krytí IP 45</t>
  </si>
  <si>
    <t>D+M zahradní vytokový ventil DN 20</t>
  </si>
  <si>
    <t>D+M závlahový systém květinových koryt na střeše</t>
  </si>
  <si>
    <t>722r2</t>
  </si>
  <si>
    <t>722r3</t>
  </si>
  <si>
    <t>722r4</t>
  </si>
  <si>
    <t>722r5</t>
  </si>
  <si>
    <t>722r6</t>
  </si>
  <si>
    <t>722r7</t>
  </si>
  <si>
    <t>722r8</t>
  </si>
  <si>
    <t>ocelová nosná konstrukce vrat a dřevěného obkladu  z jackl profilů( technická zpráva - T1)</t>
  </si>
  <si>
    <t xml:space="preserve">Z1 - Dělící mříž atypická  ( Sloupky a rám z Jackl  50x50x3, výplň lisovaného pletiva 50x50x6), 2 ks dveří 600x1970 mm, délka  4,8 m   </t>
  </si>
  <si>
    <t>Z2 - Šubr 500 x 800 mm(vodovzdorná překližka, rámy z U profilu, dálkově ovládáno)  + rampa v exteriéru….viz TZ</t>
  </si>
  <si>
    <t xml:space="preserve">Z6, Z7 - Oplocení 1,8m (1,2 m lis pletivo, 0,6 m plexi, podhrabová deska 0,3 m) - bližší specifikace TZ   </t>
  </si>
  <si>
    <t>v areálu ZOO Praha</t>
  </si>
  <si>
    <t xml:space="preserve">Okna, dveře - plastová PL1 1500x1800 mm 2ks, PL2 3000x1800 mm 2ks, PL3 800x1970 mm 2ks, vč rámů (specifikace viz TZ)   </t>
  </si>
  <si>
    <t>Nátěr zámečnických k-cí základní + vrchní. Viz TZ</t>
  </si>
  <si>
    <t>9R4</t>
  </si>
  <si>
    <t>bazánek v exterier 1,6 m x 1,2 m, hl. 0,4 m, povrch plastbeton</t>
  </si>
  <si>
    <t>Dočasná expozice mravenečníků v bývalém výběhu hrochů</t>
  </si>
  <si>
    <t>Dočasná expozice mravenečníků v bývalém výběhu hrochů-  (Rekapitulace rozpočtu)</t>
  </si>
  <si>
    <t>Stavba:   Dočasná expozice mravenečníků v bývalém výběhu hrochů</t>
  </si>
  <si>
    <t xml:space="preserve">Výkop pro situování nového betonového jezírka ve výběhu samců, velikost 3 m2, hloubka 0,8 m   </t>
  </si>
  <si>
    <t xml:space="preserve">3*0,8   </t>
  </si>
  <si>
    <t>(-0,5*0,8*2)</t>
  </si>
  <si>
    <t>(-1,5*1,25*2)</t>
  </si>
  <si>
    <t>(-3*1,25*2 )</t>
  </si>
  <si>
    <t xml:space="preserve">(0,62+3+6+6)*1,525   </t>
  </si>
  <si>
    <t xml:space="preserve">(5,8+2,8+3,8+1,8)*1,525*2   </t>
  </si>
  <si>
    <t>(5,8+2,8+3,8+1,8)*1,525*2   *1,05</t>
  </si>
  <si>
    <t xml:space="preserve">(0,62+3+6+6)*1,525*1,05 </t>
  </si>
  <si>
    <t>(1,8+5,8+2,8+3,8)*(2,4-1,525)*2+(1+2)*2,4*2</t>
  </si>
  <si>
    <t>(-(3*0,5+1,5*0,5+0,8*2)*2)</t>
  </si>
  <si>
    <t>2,8*5,8*2</t>
  </si>
  <si>
    <t>(1,8+5,8+2,8+3,8)*(2,4-1,525)*2+(1+2)*2,4*2*1,05</t>
  </si>
  <si>
    <t>2,8*5,8*2*1,05</t>
  </si>
  <si>
    <t>(2,7+3)*2,5+0,8*(8,8+11,58+1,62+0,8)+1,2*(8,285+10,500+1,4)+0,8*(8,8+11,58+1,62+0,8)+1,2*(0,41+0,78+0,68)+0,8*0,7+0,7*2+1,6+0,7*1,6</t>
  </si>
  <si>
    <t>(6+1,36+6+3)*3,45-(3*1,8*2+1,5*1,8*2+1,2*0,8) +(6+6+3)*1,85+3*2*3,45-0,8*2*2</t>
  </si>
  <si>
    <t>D+M dřevěného obkladu z modřínových prken tl. 18 - 60 mm, šířky 40 - 120mm, včetně roštu z latí, spoj. materiálu(pozink), okopové hrany, natěru corbolinium extra, viz  TZ</t>
  </si>
  <si>
    <t xml:space="preserve">(5,8*2)*2,8   </t>
  </si>
  <si>
    <t xml:space="preserve">(5,8*2)*2,8*1,05   </t>
  </si>
  <si>
    <t>5,8*2,8*2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</si>
</sst>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0;\-#,##0.000"/>
    <numFmt numFmtId="165" formatCode="#,##0.00;\-#,##0.00"/>
    <numFmt numFmtId="166" formatCode="###0.0;\-###0.0"/>
    <numFmt numFmtId="167" formatCode="###0;\-###0"/>
    <numFmt numFmtId="168" formatCode="#,##0;\-#,##0"/>
    <numFmt numFmtId="169" formatCode="0.00%;\-0.00%"/>
    <numFmt numFmtId="170" formatCode="#,##0.0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S Sans Serif"/>
      <family val="2"/>
      <charset val="238"/>
    </font>
    <font>
      <b/>
      <sz val="8"/>
      <name val="MS Sans Serif"/>
      <family val="2"/>
      <charset val="238"/>
    </font>
    <font>
      <b/>
      <sz val="8"/>
      <color indexed="9"/>
      <name val="MS Sans Serif"/>
      <family val="2"/>
      <charset val="238"/>
    </font>
    <font>
      <b/>
      <sz val="16"/>
      <color indexed="10"/>
      <name val="ArialCE"/>
      <charset val="1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7"/>
      <name val="Arial CE"/>
      <charset val="238"/>
    </font>
    <font>
      <sz val="7"/>
      <name val="Arial"/>
      <family val="2"/>
      <charset val="238"/>
    </font>
    <font>
      <b/>
      <sz val="18"/>
      <color indexed="10"/>
      <name val="Arial CE"/>
      <charset val="238"/>
    </font>
    <font>
      <sz val="10"/>
      <name val="Arial"/>
      <family val="2"/>
      <charset val="238"/>
    </font>
    <font>
      <b/>
      <sz val="11"/>
      <name val="Arial CE"/>
      <charset val="238"/>
    </font>
    <font>
      <b/>
      <sz val="10"/>
      <color indexed="18"/>
      <name val="Arial CE"/>
      <charset val="238"/>
    </font>
    <font>
      <b/>
      <sz val="11"/>
      <color indexed="18"/>
      <name val="Arial CE"/>
      <charset val="238"/>
    </font>
    <font>
      <sz val="8"/>
      <color indexed="63"/>
      <name val="Arial CE"/>
      <charset val="238"/>
    </font>
    <font>
      <i/>
      <sz val="8"/>
      <color indexed="12"/>
      <name val="Arial CE"/>
      <charset val="238"/>
    </font>
    <font>
      <sz val="8"/>
      <color indexed="61"/>
      <name val="Arial CE"/>
      <charset val="238"/>
    </font>
    <font>
      <sz val="8"/>
      <color indexed="20"/>
      <name val="Arial CE"/>
      <charset val="238"/>
    </font>
    <font>
      <b/>
      <sz val="10"/>
      <color indexed="12"/>
      <name val="Arial CE"/>
      <charset val="238"/>
    </font>
    <font>
      <sz val="8"/>
      <name val="Arial CYR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4"/>
      <name val="Arial CE"/>
      <charset val="238"/>
    </font>
    <font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Symbol"/>
      <family val="1"/>
      <charset val="2"/>
    </font>
    <font>
      <sz val="8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b/>
      <sz val="12"/>
      <name val="Arial CE"/>
      <charset val="238"/>
    </font>
    <font>
      <sz val="8"/>
      <name val="Arial"/>
      <family val="2"/>
      <charset val="238"/>
    </font>
    <font>
      <sz val="10"/>
      <color indexed="8"/>
      <name val="Calibri"/>
      <family val="2"/>
      <charset val="238"/>
    </font>
    <font>
      <b/>
      <sz val="8"/>
      <name val="Calibri"/>
      <family val="2"/>
      <charset val="238"/>
    </font>
    <font>
      <sz val="9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MS Sans Serif"/>
      <family val="2"/>
    </font>
    <font>
      <b/>
      <sz val="8"/>
      <name val="MS Sans Serif"/>
      <family val="2"/>
      <charset val="238"/>
    </font>
    <font>
      <b/>
      <sz val="12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MS Sans Serif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3"/>
      </patternFill>
    </fill>
    <fill>
      <patternFill patternType="solid">
        <fgColor indexed="54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medium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2" fillId="0" borderId="0" applyAlignment="0">
      <alignment vertical="top" wrapText="1"/>
      <protection locked="0"/>
    </xf>
    <xf numFmtId="0" fontId="6" fillId="0" borderId="0"/>
    <xf numFmtId="0" fontId="11" fillId="0" borderId="58"/>
    <xf numFmtId="170" fontId="38" fillId="0" borderId="58"/>
    <xf numFmtId="0" fontId="1" fillId="0" borderId="0"/>
    <xf numFmtId="0" fontId="48" fillId="0" borderId="0"/>
  </cellStyleXfs>
  <cellXfs count="326">
    <xf numFmtId="0" fontId="0" fillId="0" borderId="0" xfId="0"/>
    <xf numFmtId="0" fontId="2" fillId="0" borderId="0" xfId="1" applyFont="1" applyAlignment="1">
      <alignment horizontal="left" vertical="top"/>
      <protection locked="0"/>
    </xf>
    <xf numFmtId="0" fontId="2" fillId="0" borderId="0" xfId="1" applyAlignment="1">
      <alignment horizontal="left" vertical="top"/>
      <protection locked="0"/>
    </xf>
    <xf numFmtId="165" fontId="3" fillId="0" borderId="1" xfId="1" applyNumberFormat="1" applyFont="1" applyBorder="1" applyAlignment="1">
      <alignment horizontal="right" vertical="top"/>
      <protection locked="0"/>
    </xf>
    <xf numFmtId="0" fontId="3" fillId="0" borderId="1" xfId="1" applyFont="1" applyBorder="1" applyAlignment="1">
      <alignment horizontal="left" vertical="top" wrapText="1"/>
      <protection locked="0"/>
    </xf>
    <xf numFmtId="0" fontId="3" fillId="2" borderId="1" xfId="1" applyFont="1" applyFill="1" applyBorder="1" applyAlignment="1">
      <alignment horizontal="left" vertical="top"/>
      <protection locked="0"/>
    </xf>
    <xf numFmtId="0" fontId="3" fillId="2" borderId="1" xfId="1" applyFont="1" applyFill="1" applyBorder="1" applyAlignment="1">
      <alignment horizontal="center" vertical="top"/>
      <protection locked="0"/>
    </xf>
    <xf numFmtId="0" fontId="3" fillId="0" borderId="1" xfId="1" applyFont="1" applyBorder="1" applyAlignment="1">
      <alignment horizontal="center" vertical="top"/>
      <protection locked="0"/>
    </xf>
    <xf numFmtId="0" fontId="3" fillId="3" borderId="1" xfId="1" applyFont="1" applyFill="1" applyBorder="1" applyAlignment="1">
      <alignment horizontal="left" vertical="top"/>
      <protection locked="0"/>
    </xf>
    <xf numFmtId="0" fontId="4" fillId="4" borderId="1" xfId="1" applyFont="1" applyFill="1" applyBorder="1" applyAlignment="1">
      <alignment horizontal="center" vertical="center" wrapText="1"/>
      <protection locked="0"/>
    </xf>
    <xf numFmtId="0" fontId="2" fillId="0" borderId="2" xfId="1" applyFont="1" applyBorder="1" applyAlignment="1">
      <alignment horizontal="left" vertical="top"/>
      <protection locked="0"/>
    </xf>
    <xf numFmtId="165" fontId="6" fillId="0" borderId="3" xfId="1" applyNumberFormat="1" applyFont="1" applyBorder="1" applyAlignment="1">
      <alignment horizontal="right" vertical="center"/>
      <protection locked="0"/>
    </xf>
    <xf numFmtId="0" fontId="7" fillId="0" borderId="4" xfId="1" applyFont="1" applyBorder="1" applyAlignment="1">
      <alignment horizontal="left" vertical="top"/>
      <protection locked="0"/>
    </xf>
    <xf numFmtId="0" fontId="7" fillId="0" borderId="3" xfId="1" applyFont="1" applyBorder="1" applyAlignment="1">
      <alignment horizontal="left"/>
      <protection locked="0"/>
    </xf>
    <xf numFmtId="0" fontId="7" fillId="0" borderId="5" xfId="1" applyFont="1" applyBorder="1" applyAlignment="1">
      <alignment horizontal="left" vertical="top"/>
      <protection locked="0"/>
    </xf>
    <xf numFmtId="0" fontId="2" fillId="0" borderId="6" xfId="1" applyFont="1" applyBorder="1" applyAlignment="1">
      <alignment horizontal="left" vertical="top"/>
      <protection locked="0"/>
    </xf>
    <xf numFmtId="0" fontId="2" fillId="0" borderId="7" xfId="1" applyFont="1" applyBorder="1" applyAlignment="1">
      <alignment horizontal="left" vertical="top"/>
      <protection locked="0"/>
    </xf>
    <xf numFmtId="0" fontId="2" fillId="0" borderId="8" xfId="1" applyFont="1" applyBorder="1" applyAlignment="1">
      <alignment horizontal="left" vertical="top"/>
      <protection locked="0"/>
    </xf>
    <xf numFmtId="165" fontId="6" fillId="0" borderId="9" xfId="1" applyNumberFormat="1" applyFont="1" applyBorder="1" applyAlignment="1">
      <alignment horizontal="right" vertical="center"/>
      <protection locked="0"/>
    </xf>
    <xf numFmtId="0" fontId="7" fillId="0" borderId="10" xfId="1" applyFont="1" applyBorder="1" applyAlignment="1">
      <alignment horizontal="left" vertical="top"/>
      <protection locked="0"/>
    </xf>
    <xf numFmtId="0" fontId="7" fillId="0" borderId="9" xfId="1" applyFont="1" applyBorder="1" applyAlignment="1">
      <alignment horizontal="left"/>
      <protection locked="0"/>
    </xf>
    <xf numFmtId="0" fontId="7" fillId="0" borderId="11" xfId="1" applyFont="1" applyBorder="1" applyAlignment="1">
      <alignment horizontal="left" vertical="top"/>
      <protection locked="0"/>
    </xf>
    <xf numFmtId="0" fontId="2" fillId="0" borderId="12" xfId="1" applyFont="1" applyBorder="1" applyAlignment="1">
      <alignment horizontal="left" vertical="top"/>
      <protection locked="0"/>
    </xf>
    <xf numFmtId="0" fontId="2" fillId="0" borderId="13" xfId="1" applyFont="1" applyBorder="1" applyAlignment="1">
      <alignment horizontal="left" vertical="top"/>
      <protection locked="0"/>
    </xf>
    <xf numFmtId="0" fontId="7" fillId="0" borderId="14" xfId="1" applyFont="1" applyBorder="1" applyAlignment="1">
      <alignment horizontal="left" vertical="top"/>
      <protection locked="0"/>
    </xf>
    <xf numFmtId="166" fontId="7" fillId="0" borderId="14" xfId="1" applyNumberFormat="1" applyFont="1" applyBorder="1" applyAlignment="1">
      <alignment horizontal="right" vertical="center"/>
      <protection locked="0"/>
    </xf>
    <xf numFmtId="0" fontId="8" fillId="0" borderId="15" xfId="1" applyFont="1" applyBorder="1" applyAlignment="1">
      <alignment horizontal="left" vertical="center"/>
      <protection locked="0"/>
    </xf>
    <xf numFmtId="0" fontId="9" fillId="0" borderId="16" xfId="1" applyFont="1" applyBorder="1" applyAlignment="1">
      <alignment horizontal="left" vertical="center"/>
      <protection locked="0"/>
    </xf>
    <xf numFmtId="0" fontId="2" fillId="0" borderId="17" xfId="1" applyFont="1" applyBorder="1" applyAlignment="1">
      <alignment horizontal="left" vertical="top"/>
      <protection locked="0"/>
    </xf>
    <xf numFmtId="165" fontId="10" fillId="0" borderId="18" xfId="1" applyNumberFormat="1" applyFont="1" applyBorder="1" applyAlignment="1">
      <alignment horizontal="right" vertical="center"/>
      <protection locked="0"/>
    </xf>
    <xf numFmtId="2" fontId="11" fillId="0" borderId="18" xfId="1" applyNumberFormat="1" applyFont="1" applyBorder="1" applyAlignment="1">
      <alignment horizontal="left" vertical="center"/>
      <protection locked="0"/>
    </xf>
    <xf numFmtId="2" fontId="11" fillId="0" borderId="18" xfId="1" applyNumberFormat="1" applyFont="1" applyBorder="1" applyAlignment="1">
      <alignment horizontal="right" vertical="center"/>
      <protection locked="0"/>
    </xf>
    <xf numFmtId="166" fontId="11" fillId="0" borderId="18" xfId="1" applyNumberFormat="1" applyFont="1" applyBorder="1" applyAlignment="1">
      <alignment horizontal="right" vertical="center"/>
      <protection locked="0"/>
    </xf>
    <xf numFmtId="0" fontId="10" fillId="0" borderId="18" xfId="1" applyFont="1" applyBorder="1" applyAlignment="1">
      <alignment horizontal="left" vertical="center"/>
      <protection locked="0"/>
    </xf>
    <xf numFmtId="0" fontId="2" fillId="0" borderId="19" xfId="1" applyFont="1" applyBorder="1" applyAlignment="1">
      <alignment horizontal="left" vertical="top"/>
      <protection locked="0"/>
    </xf>
    <xf numFmtId="0" fontId="2" fillId="0" borderId="20" xfId="1" applyFont="1" applyBorder="1" applyAlignment="1">
      <alignment horizontal="left" vertical="top"/>
      <protection locked="0"/>
    </xf>
    <xf numFmtId="165" fontId="11" fillId="0" borderId="10" xfId="1" applyNumberFormat="1" applyFont="1" applyBorder="1" applyAlignment="1">
      <alignment horizontal="right" vertical="center"/>
      <protection locked="0"/>
    </xf>
    <xf numFmtId="166" fontId="11" fillId="0" borderId="10" xfId="1" applyNumberFormat="1" applyFont="1" applyBorder="1" applyAlignment="1">
      <alignment horizontal="right" vertical="center"/>
      <protection locked="0"/>
    </xf>
    <xf numFmtId="2" fontId="11" fillId="0" borderId="10" xfId="1" applyNumberFormat="1" applyFont="1" applyBorder="1" applyAlignment="1">
      <alignment horizontal="center" vertical="center"/>
      <protection locked="0"/>
    </xf>
    <xf numFmtId="0" fontId="11" fillId="0" borderId="9" xfId="1" applyFont="1" applyBorder="1" applyAlignment="1">
      <alignment horizontal="left" vertical="center"/>
      <protection locked="0"/>
    </xf>
    <xf numFmtId="0" fontId="2" fillId="0" borderId="11" xfId="1" applyFont="1" applyBorder="1" applyAlignment="1">
      <alignment horizontal="left" vertical="top"/>
      <protection locked="0"/>
    </xf>
    <xf numFmtId="0" fontId="2" fillId="0" borderId="21" xfId="1" applyFont="1" applyBorder="1" applyAlignment="1">
      <alignment horizontal="left" vertical="top"/>
      <protection locked="0"/>
    </xf>
    <xf numFmtId="165" fontId="11" fillId="0" borderId="22" xfId="1" applyNumberFormat="1" applyFont="1" applyBorder="1" applyAlignment="1">
      <alignment horizontal="right" vertical="center"/>
      <protection locked="0"/>
    </xf>
    <xf numFmtId="166" fontId="11" fillId="0" borderId="22" xfId="1" applyNumberFormat="1" applyFont="1" applyBorder="1" applyAlignment="1">
      <alignment horizontal="right" vertical="center"/>
      <protection locked="0"/>
    </xf>
    <xf numFmtId="2" fontId="11" fillId="0" borderId="22" xfId="1" applyNumberFormat="1" applyFont="1" applyBorder="1" applyAlignment="1">
      <alignment horizontal="center" vertical="center"/>
      <protection locked="0"/>
    </xf>
    <xf numFmtId="0" fontId="11" fillId="0" borderId="23" xfId="1" applyFont="1" applyBorder="1" applyAlignment="1">
      <alignment horizontal="left" vertical="center"/>
      <protection locked="0"/>
    </xf>
    <xf numFmtId="0" fontId="7" fillId="0" borderId="8" xfId="1" applyFont="1" applyBorder="1" applyAlignment="1" applyProtection="1">
      <alignment horizontal="left" vertical="top"/>
    </xf>
    <xf numFmtId="0" fontId="12" fillId="0" borderId="4" xfId="1" applyFont="1" applyBorder="1" applyAlignment="1" applyProtection="1">
      <alignment horizontal="right" vertical="center"/>
    </xf>
    <xf numFmtId="0" fontId="11" fillId="0" borderId="4" xfId="1" applyFont="1" applyBorder="1" applyAlignment="1" applyProtection="1">
      <alignment horizontal="left" vertical="center"/>
    </xf>
    <xf numFmtId="0" fontId="12" fillId="0" borderId="3" xfId="1" applyFont="1" applyBorder="1" applyAlignment="1" applyProtection="1">
      <alignment horizontal="left" vertical="center"/>
    </xf>
    <xf numFmtId="0" fontId="7" fillId="0" borderId="11" xfId="1" applyFont="1" applyBorder="1" applyAlignment="1" applyProtection="1">
      <alignment horizontal="left" vertical="top"/>
    </xf>
    <xf numFmtId="0" fontId="7" fillId="0" borderId="0" xfId="1" applyFont="1" applyAlignment="1" applyProtection="1">
      <alignment horizontal="left" vertical="top"/>
    </xf>
    <xf numFmtId="0" fontId="7" fillId="0" borderId="12" xfId="1" applyFont="1" applyBorder="1" applyAlignment="1" applyProtection="1">
      <alignment horizontal="left" vertical="top"/>
    </xf>
    <xf numFmtId="0" fontId="7" fillId="0" borderId="13" xfId="1" applyFont="1" applyBorder="1" applyAlignment="1" applyProtection="1">
      <alignment horizontal="left" vertical="top"/>
    </xf>
    <xf numFmtId="165" fontId="10" fillId="0" borderId="14" xfId="1" applyNumberFormat="1" applyFont="1" applyBorder="1" applyAlignment="1" applyProtection="1">
      <alignment horizontal="right" vertical="center"/>
    </xf>
    <xf numFmtId="0" fontId="11" fillId="0" borderId="14" xfId="1" applyFont="1" applyBorder="1" applyAlignment="1" applyProtection="1">
      <alignment horizontal="left" vertical="center"/>
    </xf>
    <xf numFmtId="0" fontId="8" fillId="0" borderId="14" xfId="1" applyFont="1" applyBorder="1" applyAlignment="1" applyProtection="1">
      <alignment horizontal="left" vertical="center"/>
    </xf>
    <xf numFmtId="0" fontId="10" fillId="0" borderId="24" xfId="1" applyFont="1" applyBorder="1" applyAlignment="1" applyProtection="1">
      <alignment horizontal="left" vertical="center"/>
    </xf>
    <xf numFmtId="0" fontId="9" fillId="0" borderId="16" xfId="1" applyFont="1" applyBorder="1" applyAlignment="1" applyProtection="1">
      <alignment horizontal="left" vertical="center"/>
    </xf>
    <xf numFmtId="0" fontId="7" fillId="0" borderId="10" xfId="1" applyFont="1" applyBorder="1" applyAlignment="1" applyProtection="1">
      <alignment horizontal="left" vertical="top"/>
    </xf>
    <xf numFmtId="0" fontId="8" fillId="0" borderId="10" xfId="1" applyFont="1" applyBorder="1" applyAlignment="1" applyProtection="1">
      <alignment horizontal="left" vertical="center"/>
    </xf>
    <xf numFmtId="0" fontId="13" fillId="0" borderId="25" xfId="1" applyFont="1" applyBorder="1" applyAlignment="1" applyProtection="1">
      <alignment horizontal="left" vertical="center"/>
    </xf>
    <xf numFmtId="0" fontId="7" fillId="0" borderId="26" xfId="1" applyFont="1" applyBorder="1" applyAlignment="1" applyProtection="1">
      <alignment horizontal="left" vertical="top"/>
    </xf>
    <xf numFmtId="0" fontId="7" fillId="0" borderId="2" xfId="1" applyFont="1" applyBorder="1" applyAlignment="1" applyProtection="1">
      <alignment horizontal="left" vertical="center"/>
    </xf>
    <xf numFmtId="165" fontId="14" fillId="0" borderId="3" xfId="1" applyNumberFormat="1" applyFont="1" applyBorder="1" applyAlignment="1" applyProtection="1">
      <alignment horizontal="right" vertical="center"/>
    </xf>
    <xf numFmtId="0" fontId="7" fillId="0" borderId="27" xfId="1" applyFont="1" applyBorder="1" applyAlignment="1" applyProtection="1">
      <alignment horizontal="left" vertical="center"/>
    </xf>
    <xf numFmtId="0" fontId="7" fillId="0" borderId="18" xfId="1" applyFont="1" applyBorder="1" applyAlignment="1" applyProtection="1">
      <alignment horizontal="left" vertical="center"/>
    </xf>
    <xf numFmtId="0" fontId="7" fillId="0" borderId="4" xfId="1" applyFont="1" applyBorder="1" applyAlignment="1" applyProtection="1">
      <alignment horizontal="left" vertical="center"/>
    </xf>
    <xf numFmtId="0" fontId="7" fillId="0" borderId="28" xfId="1" applyFont="1" applyBorder="1" applyAlignment="1" applyProtection="1">
      <alignment horizontal="left" vertical="center"/>
    </xf>
    <xf numFmtId="0" fontId="7" fillId="0" borderId="29" xfId="1" applyFont="1" applyBorder="1" applyAlignment="1" applyProtection="1">
      <alignment horizontal="center" vertical="center"/>
    </xf>
    <xf numFmtId="167" fontId="14" fillId="0" borderId="4" xfId="1" applyNumberFormat="1" applyFont="1" applyBorder="1" applyAlignment="1" applyProtection="1">
      <alignment horizontal="right" vertical="center"/>
    </xf>
    <xf numFmtId="165" fontId="14" fillId="0" borderId="30" xfId="1" applyNumberFormat="1" applyFont="1" applyBorder="1" applyAlignment="1" applyProtection="1">
      <alignment horizontal="right" vertical="center"/>
    </xf>
    <xf numFmtId="0" fontId="7" fillId="0" borderId="31" xfId="1" applyFont="1" applyBorder="1" applyAlignment="1" applyProtection="1">
      <alignment horizontal="left" vertical="center"/>
    </xf>
    <xf numFmtId="165" fontId="14" fillId="0" borderId="32" xfId="1" applyNumberFormat="1" applyFont="1" applyBorder="1" applyAlignment="1" applyProtection="1">
      <alignment horizontal="right" vertical="center"/>
    </xf>
    <xf numFmtId="0" fontId="7" fillId="0" borderId="33" xfId="1" applyFont="1" applyBorder="1" applyAlignment="1" applyProtection="1">
      <alignment horizontal="left" vertical="center"/>
    </xf>
    <xf numFmtId="0" fontId="7" fillId="0" borderId="34" xfId="1" applyFont="1" applyBorder="1" applyAlignment="1" applyProtection="1">
      <alignment horizontal="left" vertical="center"/>
    </xf>
    <xf numFmtId="0" fontId="13" fillId="0" borderId="35" xfId="1" applyFont="1" applyBorder="1" applyAlignment="1" applyProtection="1">
      <alignment horizontal="left" vertical="center"/>
    </xf>
    <xf numFmtId="0" fontId="7" fillId="0" borderId="36" xfId="1" applyFont="1" applyBorder="1" applyAlignment="1" applyProtection="1">
      <alignment horizontal="center" vertical="center"/>
    </xf>
    <xf numFmtId="167" fontId="6" fillId="0" borderId="31" xfId="1" applyNumberFormat="1" applyFont="1" applyBorder="1" applyAlignment="1" applyProtection="1">
      <alignment horizontal="right" vertical="center"/>
    </xf>
    <xf numFmtId="168" fontId="6" fillId="0" borderId="32" xfId="1" applyNumberFormat="1" applyFont="1" applyBorder="1" applyAlignment="1" applyProtection="1">
      <alignment horizontal="right" vertical="center"/>
    </xf>
    <xf numFmtId="0" fontId="7" fillId="0" borderId="37" xfId="1" applyFont="1" applyBorder="1" applyAlignment="1" applyProtection="1">
      <alignment horizontal="left" vertical="center"/>
    </xf>
    <xf numFmtId="165" fontId="14" fillId="0" borderId="35" xfId="1" applyNumberFormat="1" applyFont="1" applyBorder="1" applyAlignment="1" applyProtection="1">
      <alignment horizontal="right" vertical="center"/>
    </xf>
    <xf numFmtId="0" fontId="7" fillId="0" borderId="0" xfId="1" applyFont="1" applyAlignment="1" applyProtection="1">
      <alignment horizontal="left" vertical="center"/>
    </xf>
    <xf numFmtId="0" fontId="7" fillId="0" borderId="35" xfId="1" applyFont="1" applyBorder="1" applyAlignment="1" applyProtection="1">
      <alignment horizontal="left" vertical="center"/>
    </xf>
    <xf numFmtId="167" fontId="6" fillId="0" borderId="34" xfId="1" applyNumberFormat="1" applyFont="1" applyBorder="1" applyAlignment="1" applyProtection="1">
      <alignment horizontal="right" vertical="center"/>
    </xf>
    <xf numFmtId="168" fontId="6" fillId="0" borderId="35" xfId="1" applyNumberFormat="1" applyFont="1" applyBorder="1" applyAlignment="1" applyProtection="1">
      <alignment horizontal="right" vertical="center"/>
    </xf>
    <xf numFmtId="0" fontId="7" fillId="0" borderId="38" xfId="1" applyFont="1" applyBorder="1" applyAlignment="1" applyProtection="1">
      <alignment horizontal="center" vertical="center"/>
    </xf>
    <xf numFmtId="0" fontId="7" fillId="0" borderId="39" xfId="1" applyFont="1" applyBorder="1" applyAlignment="1" applyProtection="1">
      <alignment horizontal="left" vertical="center"/>
    </xf>
    <xf numFmtId="0" fontId="7" fillId="0" borderId="25" xfId="1" applyFont="1" applyBorder="1" applyAlignment="1" applyProtection="1">
      <alignment horizontal="left" vertical="center"/>
    </xf>
    <xf numFmtId="0" fontId="7" fillId="0" borderId="9" xfId="1" applyFont="1" applyBorder="1" applyAlignment="1" applyProtection="1">
      <alignment horizontal="left" vertical="center"/>
    </xf>
    <xf numFmtId="169" fontId="11" fillId="0" borderId="39" xfId="1" applyNumberFormat="1" applyFont="1" applyBorder="1" applyAlignment="1" applyProtection="1">
      <alignment horizontal="right" vertical="center"/>
    </xf>
    <xf numFmtId="0" fontId="11" fillId="0" borderId="35" xfId="1" applyFont="1" applyBorder="1" applyAlignment="1" applyProtection="1">
      <alignment horizontal="left" vertical="center"/>
    </xf>
    <xf numFmtId="0" fontId="7" fillId="0" borderId="40" xfId="1" applyFont="1" applyBorder="1" applyAlignment="1" applyProtection="1">
      <alignment horizontal="left" vertical="center"/>
    </xf>
    <xf numFmtId="0" fontId="13" fillId="0" borderId="23" xfId="1" applyFont="1" applyBorder="1" applyAlignment="1" applyProtection="1">
      <alignment horizontal="left" vertical="center"/>
    </xf>
    <xf numFmtId="165" fontId="6" fillId="0" borderId="35" xfId="1" applyNumberFormat="1" applyFont="1" applyBorder="1" applyAlignment="1" applyProtection="1">
      <alignment horizontal="right" vertical="center"/>
    </xf>
    <xf numFmtId="0" fontId="8" fillId="0" borderId="13" xfId="1" applyFont="1" applyBorder="1" applyAlignment="1" applyProtection="1">
      <alignment horizontal="left" vertical="center"/>
    </xf>
    <xf numFmtId="0" fontId="8" fillId="0" borderId="0" xfId="1" applyFont="1" applyAlignment="1" applyProtection="1">
      <alignment horizontal="left" vertical="center"/>
    </xf>
    <xf numFmtId="0" fontId="8" fillId="0" borderId="15" xfId="1" applyFont="1" applyBorder="1" applyAlignment="1" applyProtection="1">
      <alignment horizontal="left" vertical="center"/>
    </xf>
    <xf numFmtId="0" fontId="8" fillId="0" borderId="24" xfId="1" applyFont="1" applyBorder="1" applyAlignment="1" applyProtection="1">
      <alignment horizontal="left" vertical="center"/>
    </xf>
    <xf numFmtId="0" fontId="9" fillId="0" borderId="24" xfId="1" applyFont="1" applyBorder="1" applyAlignment="1" applyProtection="1">
      <alignment horizontal="left" vertical="center"/>
    </xf>
    <xf numFmtId="0" fontId="7" fillId="0" borderId="30" xfId="1" applyFont="1" applyBorder="1" applyAlignment="1" applyProtection="1">
      <alignment horizontal="left" vertical="center"/>
    </xf>
    <xf numFmtId="0" fontId="8" fillId="0" borderId="30" xfId="1" applyFont="1" applyBorder="1" applyAlignment="1" applyProtection="1">
      <alignment horizontal="left" vertical="center" wrapText="1"/>
    </xf>
    <xf numFmtId="0" fontId="8" fillId="0" borderId="30" xfId="1" applyFont="1" applyBorder="1" applyAlignment="1" applyProtection="1">
      <alignment horizontal="left" vertical="center"/>
    </xf>
    <xf numFmtId="0" fontId="7" fillId="0" borderId="32" xfId="1" applyFont="1" applyBorder="1" applyAlignment="1" applyProtection="1">
      <alignment horizontal="left" vertical="center"/>
    </xf>
    <xf numFmtId="167" fontId="6" fillId="0" borderId="17" xfId="1" applyNumberFormat="1" applyFont="1" applyBorder="1" applyAlignment="1" applyProtection="1">
      <alignment horizontal="right" vertical="center"/>
    </xf>
    <xf numFmtId="165" fontId="14" fillId="0" borderId="18" xfId="1" applyNumberFormat="1" applyFont="1" applyBorder="1" applyAlignment="1" applyProtection="1">
      <alignment horizontal="right" vertical="center"/>
    </xf>
    <xf numFmtId="167" fontId="6" fillId="0" borderId="28" xfId="1" applyNumberFormat="1" applyFont="1" applyBorder="1" applyAlignment="1" applyProtection="1">
      <alignment horizontal="right" vertical="center"/>
    </xf>
    <xf numFmtId="168" fontId="14" fillId="0" borderId="27" xfId="1" applyNumberFormat="1" applyFont="1" applyBorder="1" applyAlignment="1" applyProtection="1">
      <alignment horizontal="right" vertical="center"/>
    </xf>
    <xf numFmtId="168" fontId="14" fillId="0" borderId="4" xfId="1" applyNumberFormat="1" applyFont="1" applyBorder="1" applyAlignment="1" applyProtection="1">
      <alignment horizontal="right" vertical="center"/>
    </xf>
    <xf numFmtId="167" fontId="6" fillId="0" borderId="18" xfId="1" applyNumberFormat="1" applyFont="1" applyBorder="1" applyAlignment="1" applyProtection="1">
      <alignment horizontal="right" vertical="center"/>
    </xf>
    <xf numFmtId="167" fontId="14" fillId="0" borderId="18" xfId="1" applyNumberFormat="1" applyFont="1" applyBorder="1" applyAlignment="1" applyProtection="1">
      <alignment horizontal="right" vertical="center"/>
    </xf>
    <xf numFmtId="165" fontId="14" fillId="0" borderId="28" xfId="1" applyNumberFormat="1" applyFont="1" applyBorder="1" applyAlignment="1" applyProtection="1">
      <alignment horizontal="right" vertical="center"/>
    </xf>
    <xf numFmtId="167" fontId="6" fillId="0" borderId="27" xfId="1" applyNumberFormat="1" applyFont="1" applyBorder="1" applyAlignment="1" applyProtection="1">
      <alignment horizontal="right" vertical="center"/>
    </xf>
    <xf numFmtId="167" fontId="6" fillId="0" borderId="41" xfId="1" applyNumberFormat="1" applyFont="1" applyBorder="1" applyAlignment="1" applyProtection="1">
      <alignment horizontal="right" vertical="center"/>
    </xf>
    <xf numFmtId="0" fontId="7" fillId="0" borderId="13" xfId="1" applyFont="1" applyBorder="1" applyAlignment="1" applyProtection="1">
      <alignment horizontal="left" vertical="center"/>
    </xf>
    <xf numFmtId="0" fontId="7" fillId="0" borderId="14" xfId="1" applyFont="1" applyBorder="1" applyAlignment="1" applyProtection="1">
      <alignment horizontal="left" vertical="center"/>
    </xf>
    <xf numFmtId="0" fontId="7" fillId="0" borderId="15" xfId="1" applyFont="1" applyBorder="1" applyAlignment="1" applyProtection="1">
      <alignment horizontal="left" vertical="center"/>
    </xf>
    <xf numFmtId="0" fontId="7" fillId="0" borderId="24" xfId="1" applyFont="1" applyBorder="1" applyAlignment="1" applyProtection="1">
      <alignment horizontal="left" vertical="center"/>
    </xf>
    <xf numFmtId="0" fontId="7" fillId="0" borderId="16" xfId="1" applyFont="1" applyBorder="1" applyAlignment="1" applyProtection="1">
      <alignment horizontal="left" vertical="center"/>
    </xf>
    <xf numFmtId="0" fontId="7" fillId="0" borderId="42" xfId="1" applyFont="1" applyBorder="1" applyAlignment="1" applyProtection="1">
      <alignment horizontal="left" vertical="center"/>
    </xf>
    <xf numFmtId="0" fontId="7" fillId="0" borderId="43" xfId="1" applyFont="1" applyBorder="1" applyAlignment="1" applyProtection="1">
      <alignment horizontal="left" vertical="center"/>
    </xf>
    <xf numFmtId="0" fontId="7" fillId="0" borderId="44" xfId="1" applyFont="1" applyBorder="1" applyAlignment="1" applyProtection="1">
      <alignment horizontal="left" vertical="center"/>
    </xf>
    <xf numFmtId="0" fontId="7" fillId="0" borderId="45" xfId="1" applyFont="1" applyBorder="1" applyAlignment="1" applyProtection="1">
      <alignment horizontal="left" vertical="center"/>
    </xf>
    <xf numFmtId="0" fontId="15" fillId="0" borderId="0" xfId="1" applyFont="1" applyAlignment="1" applyProtection="1">
      <alignment horizontal="left" vertical="center"/>
    </xf>
    <xf numFmtId="0" fontId="11" fillId="0" borderId="0" xfId="1" applyFont="1" applyAlignment="1" applyProtection="1">
      <alignment horizontal="left" vertical="center"/>
    </xf>
    <xf numFmtId="0" fontId="11" fillId="0" borderId="48" xfId="1" applyFont="1" applyBorder="1" applyAlignment="1" applyProtection="1">
      <alignment horizontal="left" vertical="center"/>
    </xf>
    <xf numFmtId="0" fontId="7" fillId="0" borderId="12" xfId="1" applyFont="1" applyBorder="1" applyAlignment="1" applyProtection="1">
      <alignment horizontal="left" vertical="center"/>
    </xf>
    <xf numFmtId="0" fontId="16" fillId="0" borderId="0" xfId="1" applyFont="1" applyAlignment="1" applyProtection="1">
      <alignment horizontal="left" vertical="center"/>
    </xf>
    <xf numFmtId="0" fontId="7" fillId="0" borderId="45" xfId="1" applyFont="1" applyBorder="1" applyAlignment="1" applyProtection="1">
      <alignment horizontal="left" vertical="top"/>
    </xf>
    <xf numFmtId="0" fontId="11" fillId="0" borderId="0" xfId="1" applyFont="1" applyAlignment="1" applyProtection="1">
      <alignment horizontal="left" vertical="top"/>
    </xf>
    <xf numFmtId="0" fontId="7" fillId="0" borderId="46" xfId="1" applyFont="1" applyBorder="1" applyAlignment="1" applyProtection="1">
      <alignment horizontal="left" vertical="center"/>
    </xf>
    <xf numFmtId="0" fontId="11" fillId="0" borderId="47" xfId="1" applyFont="1" applyBorder="1" applyAlignment="1" applyProtection="1">
      <alignment horizontal="left" vertical="center"/>
    </xf>
    <xf numFmtId="0" fontId="7" fillId="0" borderId="49" xfId="1" applyFont="1" applyBorder="1" applyAlignment="1" applyProtection="1">
      <alignment horizontal="left" vertical="center"/>
    </xf>
    <xf numFmtId="0" fontId="11" fillId="0" borderId="7" xfId="1" applyFont="1" applyBorder="1" applyAlignment="1" applyProtection="1">
      <alignment horizontal="left" vertical="center"/>
    </xf>
    <xf numFmtId="0" fontId="11" fillId="0" borderId="12" xfId="1" applyFont="1" applyBorder="1" applyAlignment="1" applyProtection="1">
      <alignment horizontal="left" vertical="center"/>
    </xf>
    <xf numFmtId="0" fontId="7" fillId="0" borderId="50" xfId="1" applyFont="1" applyBorder="1" applyAlignment="1" applyProtection="1">
      <alignment horizontal="left" vertical="center"/>
    </xf>
    <xf numFmtId="0" fontId="11" fillId="0" borderId="52" xfId="1" applyFont="1" applyBorder="1" applyAlignment="1" applyProtection="1">
      <alignment horizontal="left" vertical="center"/>
    </xf>
    <xf numFmtId="0" fontId="7" fillId="0" borderId="53" xfId="1" applyFont="1" applyBorder="1" applyAlignment="1" applyProtection="1">
      <alignment horizontal="left" vertical="center"/>
    </xf>
    <xf numFmtId="0" fontId="7" fillId="0" borderId="54" xfId="1" applyFont="1" applyBorder="1" applyAlignment="1" applyProtection="1">
      <alignment horizontal="left" vertical="center"/>
    </xf>
    <xf numFmtId="0" fontId="6" fillId="0" borderId="2" xfId="1" applyFont="1" applyBorder="1" applyAlignment="1" applyProtection="1">
      <alignment horizontal="left"/>
    </xf>
    <xf numFmtId="0" fontId="6" fillId="0" borderId="4" xfId="1" applyFont="1" applyBorder="1" applyAlignment="1" applyProtection="1">
      <alignment horizontal="left"/>
    </xf>
    <xf numFmtId="0" fontId="6" fillId="0" borderId="19" xfId="1" applyFont="1" applyBorder="1" applyAlignment="1" applyProtection="1">
      <alignment horizontal="left"/>
    </xf>
    <xf numFmtId="0" fontId="6" fillId="0" borderId="8" xfId="1" applyFont="1" applyBorder="1" applyAlignment="1" applyProtection="1">
      <alignment horizontal="left"/>
    </xf>
    <xf numFmtId="0" fontId="6" fillId="0" borderId="0" xfId="1" applyFont="1" applyAlignment="1" applyProtection="1">
      <alignment horizontal="left"/>
    </xf>
    <xf numFmtId="0" fontId="17" fillId="0" borderId="0" xfId="1" applyFont="1" applyAlignment="1" applyProtection="1">
      <alignment horizontal="left"/>
    </xf>
    <xf numFmtId="0" fontId="6" fillId="0" borderId="11" xfId="1" applyFont="1" applyBorder="1" applyAlignment="1" applyProtection="1">
      <alignment horizontal="left"/>
    </xf>
    <xf numFmtId="0" fontId="6" fillId="0" borderId="55" xfId="1" applyFont="1" applyBorder="1" applyAlignment="1" applyProtection="1">
      <alignment horizontal="left"/>
    </xf>
    <xf numFmtId="0" fontId="6" fillId="0" borderId="42" xfId="1" applyFont="1" applyBorder="1" applyAlignment="1" applyProtection="1">
      <alignment horizontal="left"/>
    </xf>
    <xf numFmtId="0" fontId="18" fillId="0" borderId="56" xfId="1" applyFont="1" applyBorder="1" applyAlignment="1" applyProtection="1">
      <alignment horizontal="left"/>
    </xf>
    <xf numFmtId="164" fontId="2" fillId="0" borderId="0" xfId="1" applyNumberFormat="1" applyAlignment="1">
      <alignment horizontal="right" vertical="top"/>
      <protection locked="0"/>
    </xf>
    <xf numFmtId="165" fontId="2" fillId="0" borderId="0" xfId="1" applyNumberFormat="1" applyAlignment="1">
      <alignment horizontal="right" vertical="top"/>
      <protection locked="0"/>
    </xf>
    <xf numFmtId="0" fontId="2" fillId="0" borderId="0" xfId="1" applyAlignment="1">
      <alignment horizontal="left" vertical="top" wrapText="1"/>
      <protection locked="0"/>
    </xf>
    <xf numFmtId="168" fontId="2" fillId="0" borderId="0" xfId="1" applyNumberFormat="1" applyAlignment="1">
      <alignment horizontal="right" vertical="top"/>
      <protection locked="0"/>
    </xf>
    <xf numFmtId="164" fontId="19" fillId="0" borderId="0" xfId="1" applyNumberFormat="1" applyFont="1" applyAlignment="1">
      <alignment horizontal="right"/>
      <protection locked="0"/>
    </xf>
    <xf numFmtId="165" fontId="19" fillId="0" borderId="0" xfId="1" applyNumberFormat="1" applyFont="1" applyAlignment="1">
      <alignment horizontal="right"/>
      <protection locked="0"/>
    </xf>
    <xf numFmtId="0" fontId="19" fillId="0" borderId="0" xfId="1" applyFont="1" applyAlignment="1">
      <alignment horizontal="left" wrapText="1"/>
      <protection locked="0"/>
    </xf>
    <xf numFmtId="168" fontId="19" fillId="0" borderId="0" xfId="1" applyNumberFormat="1" applyFont="1" applyAlignment="1">
      <alignment horizontal="right"/>
      <protection locked="0"/>
    </xf>
    <xf numFmtId="164" fontId="11" fillId="0" borderId="57" xfId="1" applyNumberFormat="1" applyFont="1" applyBorder="1" applyAlignment="1">
      <alignment horizontal="right"/>
      <protection locked="0"/>
    </xf>
    <xf numFmtId="165" fontId="11" fillId="0" borderId="57" xfId="1" applyNumberFormat="1" applyFont="1" applyBorder="1" applyAlignment="1">
      <alignment horizontal="right"/>
      <protection locked="0"/>
    </xf>
    <xf numFmtId="0" fontId="11" fillId="0" borderId="57" xfId="1" applyFont="1" applyBorder="1" applyAlignment="1">
      <alignment horizontal="left" wrapText="1"/>
      <protection locked="0"/>
    </xf>
    <xf numFmtId="168" fontId="11" fillId="0" borderId="57" xfId="1" applyNumberFormat="1" applyFont="1" applyBorder="1" applyAlignment="1">
      <alignment horizontal="right"/>
      <protection locked="0"/>
    </xf>
    <xf numFmtId="164" fontId="20" fillId="0" borderId="0" xfId="1" applyNumberFormat="1" applyFont="1" applyAlignment="1">
      <alignment horizontal="right"/>
      <protection locked="0"/>
    </xf>
    <xf numFmtId="165" fontId="20" fillId="0" borderId="0" xfId="1" applyNumberFormat="1" applyFont="1" applyAlignment="1">
      <alignment horizontal="right"/>
      <protection locked="0"/>
    </xf>
    <xf numFmtId="0" fontId="20" fillId="0" borderId="0" xfId="1" applyFont="1" applyAlignment="1">
      <alignment horizontal="left" wrapText="1"/>
      <protection locked="0"/>
    </xf>
    <xf numFmtId="168" fontId="20" fillId="0" borderId="0" xfId="1" applyNumberFormat="1" applyFont="1" applyAlignment="1">
      <alignment horizontal="right"/>
      <protection locked="0"/>
    </xf>
    <xf numFmtId="164" fontId="21" fillId="0" borderId="0" xfId="1" applyNumberFormat="1" applyFont="1" applyAlignment="1">
      <alignment horizontal="right"/>
      <protection locked="0"/>
    </xf>
    <xf numFmtId="165" fontId="21" fillId="0" borderId="0" xfId="1" applyNumberFormat="1" applyFont="1" applyAlignment="1">
      <alignment horizontal="right"/>
      <protection locked="0"/>
    </xf>
    <xf numFmtId="0" fontId="21" fillId="0" borderId="0" xfId="1" applyFont="1" applyAlignment="1">
      <alignment horizontal="left" wrapText="1"/>
      <protection locked="0"/>
    </xf>
    <xf numFmtId="168" fontId="21" fillId="0" borderId="0" xfId="1" applyNumberFormat="1" applyFont="1" applyAlignment="1">
      <alignment horizontal="right"/>
      <protection locked="0"/>
    </xf>
    <xf numFmtId="164" fontId="22" fillId="0" borderId="0" xfId="1" applyNumberFormat="1" applyFont="1" applyAlignment="1">
      <alignment horizontal="right"/>
      <protection locked="0"/>
    </xf>
    <xf numFmtId="165" fontId="22" fillId="0" borderId="0" xfId="1" applyNumberFormat="1" applyFont="1" applyAlignment="1">
      <alignment horizontal="right"/>
      <protection locked="0"/>
    </xf>
    <xf numFmtId="0" fontId="22" fillId="0" borderId="0" xfId="1" applyFont="1" applyAlignment="1">
      <alignment horizontal="left" wrapText="1"/>
      <protection locked="0"/>
    </xf>
    <xf numFmtId="168" fontId="22" fillId="0" borderId="0" xfId="1" applyNumberFormat="1" applyFont="1" applyAlignment="1">
      <alignment horizontal="right"/>
      <protection locked="0"/>
    </xf>
    <xf numFmtId="164" fontId="23" fillId="0" borderId="57" xfId="1" applyNumberFormat="1" applyFont="1" applyBorder="1" applyAlignment="1">
      <alignment horizontal="right"/>
      <protection locked="0"/>
    </xf>
    <xf numFmtId="165" fontId="23" fillId="0" borderId="57" xfId="1" applyNumberFormat="1" applyFont="1" applyBorder="1" applyAlignment="1">
      <alignment horizontal="right"/>
      <protection locked="0"/>
    </xf>
    <xf numFmtId="0" fontId="23" fillId="0" borderId="57" xfId="1" applyFont="1" applyBorder="1" applyAlignment="1">
      <alignment horizontal="left" wrapText="1"/>
      <protection locked="0"/>
    </xf>
    <xf numFmtId="168" fontId="23" fillId="0" borderId="57" xfId="1" applyNumberFormat="1" applyFont="1" applyBorder="1" applyAlignment="1">
      <alignment horizontal="right"/>
      <protection locked="0"/>
    </xf>
    <xf numFmtId="164" fontId="24" fillId="0" borderId="0" xfId="1" applyNumberFormat="1" applyFont="1" applyAlignment="1">
      <alignment horizontal="right"/>
      <protection locked="0"/>
    </xf>
    <xf numFmtId="165" fontId="24" fillId="0" borderId="0" xfId="1" applyNumberFormat="1" applyFont="1" applyAlignment="1">
      <alignment horizontal="right"/>
      <protection locked="0"/>
    </xf>
    <xf numFmtId="0" fontId="24" fillId="0" borderId="0" xfId="1" applyFont="1" applyAlignment="1">
      <alignment horizontal="left" wrapText="1"/>
      <protection locked="0"/>
    </xf>
    <xf numFmtId="168" fontId="24" fillId="0" borderId="0" xfId="1" applyNumberFormat="1" applyFont="1" applyAlignment="1">
      <alignment horizontal="right"/>
      <protection locked="0"/>
    </xf>
    <xf numFmtId="164" fontId="25" fillId="0" borderId="0" xfId="1" applyNumberFormat="1" applyFont="1" applyAlignment="1">
      <alignment horizontal="right"/>
      <protection locked="0"/>
    </xf>
    <xf numFmtId="165" fontId="25" fillId="0" borderId="0" xfId="1" applyNumberFormat="1" applyFont="1" applyAlignment="1">
      <alignment horizontal="right"/>
      <protection locked="0"/>
    </xf>
    <xf numFmtId="0" fontId="25" fillId="0" borderId="0" xfId="1" applyFont="1" applyAlignment="1">
      <alignment horizontal="left" wrapText="1"/>
      <protection locked="0"/>
    </xf>
    <xf numFmtId="168" fontId="25" fillId="0" borderId="0" xfId="1" applyNumberFormat="1" applyFont="1" applyAlignment="1">
      <alignment horizontal="right"/>
      <protection locked="0"/>
    </xf>
    <xf numFmtId="164" fontId="26" fillId="0" borderId="0" xfId="1" applyNumberFormat="1" applyFont="1" applyAlignment="1">
      <alignment horizontal="right"/>
      <protection locked="0"/>
    </xf>
    <xf numFmtId="165" fontId="26" fillId="0" borderId="0" xfId="1" applyNumberFormat="1" applyFont="1" applyAlignment="1">
      <alignment horizontal="right"/>
      <protection locked="0"/>
    </xf>
    <xf numFmtId="0" fontId="26" fillId="0" borderId="0" xfId="1" applyFont="1" applyAlignment="1">
      <alignment horizontal="left" wrapText="1"/>
      <protection locked="0"/>
    </xf>
    <xf numFmtId="168" fontId="26" fillId="0" borderId="0" xfId="1" applyNumberFormat="1" applyFont="1" applyAlignment="1">
      <alignment horizontal="right"/>
      <protection locked="0"/>
    </xf>
    <xf numFmtId="0" fontId="15" fillId="0" borderId="0" xfId="1" applyFont="1" applyAlignment="1" applyProtection="1">
      <alignment horizontal="left"/>
    </xf>
    <xf numFmtId="0" fontId="27" fillId="2" borderId="57" xfId="1" applyFont="1" applyFill="1" applyBorder="1" applyAlignment="1" applyProtection="1">
      <alignment horizontal="center" vertical="center" wrapText="1"/>
    </xf>
    <xf numFmtId="164" fontId="28" fillId="0" borderId="0" xfId="1" applyNumberFormat="1" applyFont="1" applyAlignment="1" applyProtection="1">
      <alignment horizontal="right" vertical="top"/>
    </xf>
    <xf numFmtId="0" fontId="28" fillId="0" borderId="0" xfId="1" applyFont="1" applyAlignment="1" applyProtection="1">
      <alignment horizontal="left"/>
    </xf>
    <xf numFmtId="165" fontId="28" fillId="0" borderId="0" xfId="1" applyNumberFormat="1" applyFont="1" applyAlignment="1" applyProtection="1">
      <alignment horizontal="right" vertical="top"/>
    </xf>
    <xf numFmtId="0" fontId="28" fillId="0" borderId="0" xfId="1" applyFont="1" applyAlignment="1" applyProtection="1">
      <alignment horizontal="left" vertical="top" wrapText="1"/>
    </xf>
    <xf numFmtId="0" fontId="11" fillId="0" borderId="0" xfId="1" applyFont="1" applyAlignment="1" applyProtection="1">
      <alignment horizontal="left"/>
    </xf>
    <xf numFmtId="0" fontId="29" fillId="0" borderId="0" xfId="1" applyFont="1" applyAlignment="1" applyProtection="1">
      <alignment horizontal="left"/>
    </xf>
    <xf numFmtId="0" fontId="29" fillId="0" borderId="0" xfId="1" applyFont="1" applyAlignment="1" applyProtection="1">
      <alignment horizontal="left" vertical="center"/>
    </xf>
    <xf numFmtId="0" fontId="6" fillId="0" borderId="0" xfId="2"/>
    <xf numFmtId="0" fontId="6" fillId="0" borderId="0" xfId="2" applyAlignment="1">
      <alignment horizontal="right"/>
    </xf>
    <xf numFmtId="0" fontId="6" fillId="0" borderId="0" xfId="2" applyAlignment="1">
      <alignment horizontal="center"/>
    </xf>
    <xf numFmtId="0" fontId="6" fillId="0" borderId="0" xfId="2" applyAlignment="1"/>
    <xf numFmtId="0" fontId="6" fillId="0" borderId="0" xfId="2" applyAlignment="1">
      <alignment horizontal="left"/>
    </xf>
    <xf numFmtId="0" fontId="31" fillId="0" borderId="0" xfId="2" applyFont="1" applyAlignment="1">
      <alignment horizontal="left"/>
    </xf>
    <xf numFmtId="0" fontId="31" fillId="0" borderId="0" xfId="2" applyFont="1" applyAlignment="1">
      <alignment horizontal="right"/>
    </xf>
    <xf numFmtId="0" fontId="31" fillId="0" borderId="0" xfId="2" applyFont="1" applyAlignment="1">
      <alignment horizontal="center"/>
    </xf>
    <xf numFmtId="0" fontId="31" fillId="0" borderId="0" xfId="2" applyFont="1" applyAlignment="1"/>
    <xf numFmtId="2" fontId="6" fillId="0" borderId="0" xfId="2" applyNumberFormat="1"/>
    <xf numFmtId="0" fontId="31" fillId="0" borderId="58" xfId="2" applyFont="1" applyBorder="1" applyAlignment="1">
      <alignment horizontal="center"/>
    </xf>
    <xf numFmtId="0" fontId="31" fillId="0" borderId="58" xfId="2" applyFont="1" applyBorder="1" applyAlignment="1">
      <alignment horizontal="left"/>
    </xf>
    <xf numFmtId="0" fontId="31" fillId="0" borderId="58" xfId="2" applyFont="1" applyBorder="1"/>
    <xf numFmtId="0" fontId="31" fillId="0" borderId="60" xfId="2" applyFont="1" applyBorder="1" applyAlignment="1">
      <alignment horizontal="center"/>
    </xf>
    <xf numFmtId="0" fontId="6" fillId="0" borderId="61" xfId="2" applyBorder="1"/>
    <xf numFmtId="0" fontId="31" fillId="0" borderId="58" xfId="2" applyFont="1" applyFill="1" applyBorder="1"/>
    <xf numFmtId="0" fontId="31" fillId="0" borderId="61" xfId="2" applyFont="1" applyBorder="1" applyAlignment="1">
      <alignment horizontal="center"/>
    </xf>
    <xf numFmtId="0" fontId="31" fillId="0" borderId="58" xfId="2" applyFont="1" applyFill="1" applyBorder="1" applyAlignment="1">
      <alignment horizontal="center"/>
    </xf>
    <xf numFmtId="0" fontId="31" fillId="0" borderId="61" xfId="2" applyFont="1" applyBorder="1"/>
    <xf numFmtId="0" fontId="32" fillId="0" borderId="58" xfId="2" applyFont="1" applyFill="1" applyBorder="1"/>
    <xf numFmtId="0" fontId="32" fillId="0" borderId="58" xfId="2" applyFont="1" applyFill="1" applyBorder="1" applyAlignment="1">
      <alignment horizontal="center"/>
    </xf>
    <xf numFmtId="0" fontId="6" fillId="0" borderId="58" xfId="2" applyBorder="1" applyAlignment="1">
      <alignment horizontal="center"/>
    </xf>
    <xf numFmtId="0" fontId="32" fillId="0" borderId="58" xfId="2" applyFont="1" applyBorder="1" applyAlignment="1">
      <alignment horizontal="center"/>
    </xf>
    <xf numFmtId="0" fontId="6" fillId="0" borderId="59" xfId="2" applyBorder="1"/>
    <xf numFmtId="0" fontId="6" fillId="0" borderId="58" xfId="2" applyBorder="1"/>
    <xf numFmtId="0" fontId="31" fillId="0" borderId="59" xfId="2" applyFont="1" applyFill="1" applyBorder="1" applyAlignment="1">
      <alignment horizontal="center"/>
    </xf>
    <xf numFmtId="0" fontId="32" fillId="0" borderId="58" xfId="2" applyFont="1" applyBorder="1"/>
    <xf numFmtId="0" fontId="31" fillId="0" borderId="0" xfId="2" applyFont="1"/>
    <xf numFmtId="0" fontId="37" fillId="0" borderId="63" xfId="3" applyFont="1" applyBorder="1" applyAlignment="1">
      <alignment horizontal="right"/>
    </xf>
    <xf numFmtId="0" fontId="37" fillId="0" borderId="64" xfId="3" applyFont="1" applyBorder="1" applyAlignment="1">
      <alignment horizontal="right"/>
    </xf>
    <xf numFmtId="0" fontId="36" fillId="0" borderId="65" xfId="3" applyFont="1" applyBorder="1" applyAlignment="1">
      <alignment horizontal="right"/>
    </xf>
    <xf numFmtId="170" fontId="39" fillId="0" borderId="58" xfId="4" applyFont="1" applyFill="1" applyBorder="1" applyAlignment="1">
      <alignment horizontal="center"/>
    </xf>
    <xf numFmtId="3" fontId="39" fillId="0" borderId="58" xfId="4" applyNumberFormat="1" applyFont="1" applyFill="1" applyBorder="1" applyAlignment="1">
      <alignment horizontal="center"/>
    </xf>
    <xf numFmtId="0" fontId="45" fillId="2" borderId="1" xfId="1" applyFont="1" applyFill="1" applyBorder="1" applyAlignment="1">
      <alignment horizontal="left" vertical="top"/>
      <protection locked="0"/>
    </xf>
    <xf numFmtId="0" fontId="46" fillId="0" borderId="0" xfId="1" applyFont="1" applyAlignment="1">
      <alignment horizontal="left" vertical="top"/>
      <protection locked="0"/>
    </xf>
    <xf numFmtId="0" fontId="42" fillId="0" borderId="0" xfId="0" applyFont="1" applyBorder="1" applyAlignment="1">
      <alignment horizontal="right"/>
    </xf>
    <xf numFmtId="0" fontId="34" fillId="0" borderId="0" xfId="0" quotePrefix="1" applyFont="1" applyBorder="1" applyAlignment="1">
      <alignment horizontal="left"/>
    </xf>
    <xf numFmtId="0" fontId="34" fillId="0" borderId="0" xfId="0" applyFont="1" applyBorder="1" applyAlignment="1">
      <alignment horizontal="left"/>
    </xf>
    <xf numFmtId="0" fontId="28" fillId="0" borderId="66" xfId="0" applyFont="1" applyBorder="1" applyAlignment="1" applyProtection="1">
      <alignment horizontal="left"/>
      <protection locked="0" hidden="1"/>
    </xf>
    <xf numFmtId="0" fontId="41" fillId="0" borderId="66" xfId="0" applyFont="1" applyBorder="1" applyAlignment="1" applyProtection="1">
      <alignment horizontal="left"/>
      <protection locked="0" hidden="1"/>
    </xf>
    <xf numFmtId="0" fontId="34" fillId="0" borderId="66" xfId="0" applyFont="1" applyBorder="1" applyAlignment="1">
      <alignment horizontal="right"/>
    </xf>
    <xf numFmtId="4" fontId="40" fillId="0" borderId="66" xfId="0" applyNumberFormat="1" applyFont="1" applyBorder="1" applyAlignment="1">
      <alignment horizontal="right"/>
    </xf>
    <xf numFmtId="0" fontId="35" fillId="0" borderId="60" xfId="0" applyFont="1" applyBorder="1" applyAlignment="1">
      <alignment horizontal="center"/>
    </xf>
    <xf numFmtId="0" fontId="35" fillId="0" borderId="60" xfId="0" applyFont="1" applyBorder="1"/>
    <xf numFmtId="0" fontId="35" fillId="0" borderId="60" xfId="0" applyFont="1" applyFill="1" applyBorder="1" applyAlignment="1" applyProtection="1">
      <alignment horizontal="right" wrapText="1"/>
      <protection locked="0" hidden="1"/>
    </xf>
    <xf numFmtId="0" fontId="35" fillId="0" borderId="58" xfId="0" applyFont="1" applyBorder="1"/>
    <xf numFmtId="4" fontId="35" fillId="0" borderId="58" xfId="0" applyNumberFormat="1" applyFont="1" applyFill="1" applyBorder="1" applyAlignment="1" applyProtection="1">
      <alignment horizontal="right" vertical="center"/>
      <protection hidden="1"/>
    </xf>
    <xf numFmtId="0" fontId="35" fillId="0" borderId="58" xfId="0" applyFont="1" applyBorder="1" applyAlignment="1">
      <alignment horizontal="center"/>
    </xf>
    <xf numFmtId="4" fontId="36" fillId="0" borderId="58" xfId="0" applyNumberFormat="1" applyFont="1" applyFill="1" applyBorder="1" applyAlignment="1" applyProtection="1">
      <alignment horizontal="right" vertical="center"/>
      <protection hidden="1"/>
    </xf>
    <xf numFmtId="4" fontId="46" fillId="0" borderId="0" xfId="1" applyNumberFormat="1" applyFont="1" applyAlignment="1">
      <alignment horizontal="right" vertical="top"/>
      <protection locked="0"/>
    </xf>
    <xf numFmtId="0" fontId="44" fillId="5" borderId="0" xfId="2" applyFont="1" applyFill="1"/>
    <xf numFmtId="0" fontId="32" fillId="0" borderId="0" xfId="2" applyFont="1"/>
    <xf numFmtId="2" fontId="32" fillId="0" borderId="58" xfId="2" applyNumberFormat="1" applyFont="1" applyBorder="1"/>
    <xf numFmtId="0" fontId="32" fillId="0" borderId="58" xfId="2" applyFont="1" applyBorder="1" applyAlignment="1">
      <alignment horizontal="left"/>
    </xf>
    <xf numFmtId="0" fontId="32" fillId="0" borderId="59" xfId="2" applyFont="1" applyBorder="1" applyAlignment="1">
      <alignment horizontal="left"/>
    </xf>
    <xf numFmtId="0" fontId="32" fillId="0" borderId="59" xfId="2" applyFont="1" applyBorder="1" applyAlignment="1">
      <alignment horizontal="center"/>
    </xf>
    <xf numFmtId="0" fontId="32" fillId="0" borderId="0" xfId="2" applyFont="1" applyAlignment="1">
      <alignment horizontal="center"/>
    </xf>
    <xf numFmtId="0" fontId="32" fillId="0" borderId="0" xfId="2" applyFont="1" applyAlignment="1">
      <alignment horizontal="right"/>
    </xf>
    <xf numFmtId="2" fontId="32" fillId="0" borderId="0" xfId="2" applyNumberFormat="1" applyFont="1"/>
    <xf numFmtId="2" fontId="47" fillId="0" borderId="0" xfId="2" applyNumberFormat="1" applyFont="1"/>
    <xf numFmtId="0" fontId="32" fillId="0" borderId="0" xfId="2" applyFont="1" applyAlignment="1">
      <alignment horizontal="left"/>
    </xf>
    <xf numFmtId="0" fontId="47" fillId="0" borderId="0" xfId="2" applyFont="1"/>
    <xf numFmtId="0" fontId="47" fillId="0" borderId="0" xfId="2" applyFont="1" applyAlignment="1">
      <alignment horizontal="left"/>
    </xf>
    <xf numFmtId="2" fontId="47" fillId="5" borderId="58" xfId="2" applyNumberFormat="1" applyFont="1" applyFill="1" applyBorder="1"/>
    <xf numFmtId="0" fontId="47" fillId="0" borderId="58" xfId="2" applyFont="1" applyBorder="1"/>
    <xf numFmtId="0" fontId="32" fillId="0" borderId="62" xfId="2" applyFont="1" applyBorder="1"/>
    <xf numFmtId="165" fontId="2" fillId="0" borderId="0" xfId="1" applyNumberFormat="1" applyAlignment="1">
      <alignment horizontal="left" vertical="top"/>
      <protection locked="0"/>
    </xf>
    <xf numFmtId="165" fontId="46" fillId="0" borderId="1" xfId="1" applyNumberFormat="1" applyFont="1" applyBorder="1" applyAlignment="1">
      <alignment horizontal="right" vertical="top"/>
      <protection locked="0"/>
    </xf>
    <xf numFmtId="0" fontId="22" fillId="0" borderId="0" xfId="1" applyFont="1" applyAlignment="1">
      <alignment horizontal="right" wrapText="1"/>
      <protection locked="0"/>
    </xf>
    <xf numFmtId="0" fontId="11" fillId="0" borderId="32" xfId="1" applyFont="1" applyBorder="1" applyAlignment="1">
      <alignment horizontal="left" wrapText="1"/>
      <protection locked="0"/>
    </xf>
    <xf numFmtId="165" fontId="11" fillId="0" borderId="31" xfId="1" applyNumberFormat="1" applyFont="1" applyBorder="1" applyAlignment="1">
      <alignment horizontal="right"/>
      <protection locked="0"/>
    </xf>
    <xf numFmtId="0" fontId="22" fillId="0" borderId="58" xfId="1" applyFont="1" applyBorder="1" applyAlignment="1">
      <alignment horizontal="right" wrapText="1"/>
      <protection locked="0"/>
    </xf>
    <xf numFmtId="165" fontId="11" fillId="5" borderId="57" xfId="1" applyNumberFormat="1" applyFont="1" applyFill="1" applyBorder="1" applyAlignment="1">
      <alignment horizontal="right"/>
      <protection locked="0"/>
    </xf>
    <xf numFmtId="0" fontId="11" fillId="0" borderId="67" xfId="1" applyFont="1" applyBorder="1" applyAlignment="1">
      <alignment wrapText="1"/>
      <protection locked="0"/>
    </xf>
    <xf numFmtId="164" fontId="11" fillId="0" borderId="67" xfId="1" applyNumberFormat="1" applyFont="1" applyBorder="1" applyAlignment="1">
      <protection locked="0"/>
    </xf>
    <xf numFmtId="165" fontId="11" fillId="0" borderId="67" xfId="1" applyNumberFormat="1" applyFont="1" applyBorder="1" applyAlignment="1">
      <protection locked="0"/>
    </xf>
    <xf numFmtId="0" fontId="49" fillId="0" borderId="58" xfId="1" applyFont="1" applyBorder="1" applyAlignment="1">
      <alignment vertical="top"/>
      <protection locked="0"/>
    </xf>
    <xf numFmtId="0" fontId="11" fillId="0" borderId="68" xfId="1" applyFont="1" applyBorder="1" applyAlignment="1">
      <alignment wrapText="1"/>
      <protection locked="0"/>
    </xf>
    <xf numFmtId="164" fontId="11" fillId="0" borderId="68" xfId="1" applyNumberFormat="1" applyFont="1" applyBorder="1" applyAlignment="1">
      <protection locked="0"/>
    </xf>
    <xf numFmtId="0" fontId="11" fillId="0" borderId="57" xfId="1" applyFont="1" applyBorder="1" applyAlignment="1">
      <alignment wrapText="1"/>
      <protection locked="0"/>
    </xf>
    <xf numFmtId="164" fontId="11" fillId="0" borderId="57" xfId="1" applyNumberFormat="1" applyFont="1" applyBorder="1" applyAlignment="1">
      <protection locked="0"/>
    </xf>
    <xf numFmtId="165" fontId="11" fillId="0" borderId="57" xfId="1" applyNumberFormat="1" applyFont="1" applyBorder="1" applyAlignment="1">
      <protection locked="0"/>
    </xf>
    <xf numFmtId="49" fontId="38" fillId="0" borderId="58" xfId="6" applyNumberFormat="1" applyFont="1" applyBorder="1" applyAlignment="1">
      <alignment vertical="center" wrapText="1"/>
    </xf>
    <xf numFmtId="165" fontId="11" fillId="5" borderId="67" xfId="1" applyNumberFormat="1" applyFont="1" applyFill="1" applyBorder="1" applyAlignment="1">
      <protection locked="0"/>
    </xf>
    <xf numFmtId="165" fontId="11" fillId="5" borderId="58" xfId="1" applyNumberFormat="1" applyFont="1" applyFill="1" applyBorder="1" applyAlignment="1">
      <protection locked="0"/>
    </xf>
    <xf numFmtId="165" fontId="11" fillId="5" borderId="68" xfId="1" applyNumberFormat="1" applyFont="1" applyFill="1" applyBorder="1" applyAlignment="1">
      <protection locked="0"/>
    </xf>
    <xf numFmtId="165" fontId="11" fillId="5" borderId="57" xfId="1" applyNumberFormat="1" applyFont="1" applyFill="1" applyBorder="1" applyAlignment="1">
      <protection locked="0"/>
    </xf>
    <xf numFmtId="164" fontId="11" fillId="0" borderId="58" xfId="1" applyNumberFormat="1" applyFont="1" applyBorder="1" applyAlignment="1">
      <protection locked="0"/>
    </xf>
    <xf numFmtId="168" fontId="11" fillId="5" borderId="57" xfId="1" applyNumberFormat="1" applyFont="1" applyFill="1" applyBorder="1" applyAlignment="1">
      <alignment horizontal="right"/>
      <protection locked="0"/>
    </xf>
    <xf numFmtId="0" fontId="11" fillId="5" borderId="57" xfId="1" applyFont="1" applyFill="1" applyBorder="1" applyAlignment="1">
      <alignment horizontal="left" wrapText="1"/>
      <protection locked="0"/>
    </xf>
    <xf numFmtId="164" fontId="11" fillId="5" borderId="57" xfId="1" applyNumberFormat="1" applyFont="1" applyFill="1" applyBorder="1" applyAlignment="1">
      <alignment horizontal="right"/>
      <protection locked="0"/>
    </xf>
    <xf numFmtId="0" fontId="23" fillId="0" borderId="32" xfId="1" applyFont="1" applyBorder="1" applyAlignment="1">
      <alignment horizontal="left" wrapText="1"/>
      <protection locked="0"/>
    </xf>
    <xf numFmtId="165" fontId="23" fillId="0" borderId="31" xfId="1" applyNumberFormat="1" applyFont="1" applyBorder="1" applyAlignment="1">
      <alignment horizontal="right"/>
      <protection locked="0"/>
    </xf>
    <xf numFmtId="164" fontId="24" fillId="0" borderId="58" xfId="1" applyNumberFormat="1" applyFont="1" applyBorder="1" applyAlignment="1">
      <alignment horizontal="right"/>
      <protection locked="0"/>
    </xf>
    <xf numFmtId="0" fontId="7" fillId="0" borderId="0" xfId="1" applyFont="1" applyAlignment="1" applyProtection="1">
      <alignment horizontal="left" vertical="center"/>
    </xf>
    <xf numFmtId="0" fontId="12" fillId="0" borderId="52" xfId="1" applyFont="1" applyBorder="1" applyAlignment="1" applyProtection="1">
      <alignment horizontal="left" vertical="center" wrapText="1"/>
    </xf>
    <xf numFmtId="0" fontId="12" fillId="0" borderId="51" xfId="1" applyFont="1" applyBorder="1" applyAlignment="1" applyProtection="1">
      <alignment horizontal="left" vertical="center" wrapText="1"/>
    </xf>
    <xf numFmtId="0" fontId="12" fillId="0" borderId="50" xfId="1" applyFont="1" applyBorder="1" applyAlignment="1" applyProtection="1">
      <alignment horizontal="left" vertical="center" wrapText="1"/>
    </xf>
    <xf numFmtId="0" fontId="12" fillId="0" borderId="12" xfId="1" applyFont="1" applyBorder="1" applyAlignment="1" applyProtection="1">
      <alignment horizontal="left" vertical="center" wrapText="1"/>
    </xf>
    <xf numFmtId="0" fontId="12" fillId="0" borderId="0" xfId="1" applyFont="1" applyAlignment="1" applyProtection="1">
      <alignment horizontal="left" vertical="center" wrapText="1"/>
    </xf>
    <xf numFmtId="0" fontId="12" fillId="0" borderId="45" xfId="1" applyFont="1" applyBorder="1" applyAlignment="1" applyProtection="1">
      <alignment horizontal="left" vertical="center" wrapText="1"/>
    </xf>
    <xf numFmtId="0" fontId="12" fillId="0" borderId="7" xfId="1" applyFont="1" applyBorder="1" applyAlignment="1" applyProtection="1">
      <alignment horizontal="left" vertical="center" wrapText="1"/>
    </xf>
    <xf numFmtId="0" fontId="12" fillId="0" borderId="6" xfId="1" applyFont="1" applyBorder="1" applyAlignment="1" applyProtection="1">
      <alignment horizontal="left" vertical="center" wrapText="1"/>
    </xf>
    <xf numFmtId="0" fontId="12" fillId="0" borderId="49" xfId="1" applyFont="1" applyBorder="1" applyAlignment="1" applyProtection="1">
      <alignment horizontal="left" vertical="center" wrapText="1"/>
    </xf>
    <xf numFmtId="0" fontId="11" fillId="0" borderId="52" xfId="1" applyFont="1" applyBorder="1" applyAlignment="1" applyProtection="1">
      <alignment horizontal="left" vertical="center" wrapText="1"/>
    </xf>
    <xf numFmtId="0" fontId="11" fillId="0" borderId="51" xfId="1" applyFont="1" applyBorder="1" applyAlignment="1" applyProtection="1">
      <alignment horizontal="left" vertical="center" wrapText="1"/>
    </xf>
    <xf numFmtId="0" fontId="11" fillId="0" borderId="50" xfId="1" applyFont="1" applyBorder="1" applyAlignment="1" applyProtection="1">
      <alignment horizontal="left" vertical="center" wrapText="1"/>
    </xf>
    <xf numFmtId="0" fontId="11" fillId="0" borderId="12" xfId="1" applyFont="1" applyBorder="1" applyAlignment="1" applyProtection="1">
      <alignment horizontal="left" vertical="center" wrapText="1"/>
    </xf>
    <xf numFmtId="0" fontId="11" fillId="0" borderId="0" xfId="1" applyFont="1" applyAlignment="1" applyProtection="1">
      <alignment horizontal="left" vertical="center" wrapText="1"/>
    </xf>
    <xf numFmtId="0" fontId="11" fillId="0" borderId="45" xfId="1" applyFont="1" applyBorder="1" applyAlignment="1" applyProtection="1">
      <alignment horizontal="left" vertical="center" wrapText="1"/>
    </xf>
    <xf numFmtId="0" fontId="11" fillId="0" borderId="48" xfId="1" applyFont="1" applyBorder="1" applyAlignment="1" applyProtection="1">
      <alignment horizontal="left" vertical="center" wrapText="1"/>
    </xf>
    <xf numFmtId="0" fontId="11" fillId="0" borderId="48" xfId="1" applyFont="1" applyBorder="1" applyAlignment="1" applyProtection="1">
      <alignment horizontal="center" vertical="center"/>
    </xf>
    <xf numFmtId="165" fontId="11" fillId="0" borderId="22" xfId="1" applyNumberFormat="1" applyFont="1" applyBorder="1" applyAlignment="1">
      <alignment horizontal="right" vertical="center"/>
      <protection locked="0"/>
    </xf>
    <xf numFmtId="165" fontId="11" fillId="0" borderId="10" xfId="1" applyNumberFormat="1" applyFont="1" applyBorder="1" applyAlignment="1">
      <alignment horizontal="right" vertical="center"/>
      <protection locked="0"/>
    </xf>
    <xf numFmtId="0" fontId="7" fillId="0" borderId="7" xfId="1" applyFont="1" applyBorder="1" applyAlignment="1" applyProtection="1">
      <alignment horizontal="left" vertical="center" wrapText="1"/>
    </xf>
    <xf numFmtId="0" fontId="7" fillId="0" borderId="6" xfId="1" applyFont="1" applyBorder="1" applyAlignment="1" applyProtection="1">
      <alignment horizontal="center" vertical="center"/>
    </xf>
    <xf numFmtId="0" fontId="7" fillId="0" borderId="49" xfId="1" applyFont="1" applyBorder="1" applyAlignment="1" applyProtection="1">
      <alignment horizontal="center" vertical="center"/>
    </xf>
    <xf numFmtId="0" fontId="11" fillId="0" borderId="47" xfId="1" applyFont="1" applyBorder="1" applyAlignment="1" applyProtection="1">
      <alignment horizontal="left" vertical="center"/>
    </xf>
    <xf numFmtId="0" fontId="11" fillId="0" borderId="46" xfId="1" applyFont="1" applyBorder="1" applyAlignment="1" applyProtection="1">
      <alignment horizontal="left" vertical="center"/>
    </xf>
    <xf numFmtId="0" fontId="11" fillId="0" borderId="0" xfId="1" applyFont="1" applyAlignment="1" applyProtection="1">
      <alignment horizontal="left" vertical="center"/>
    </xf>
    <xf numFmtId="0" fontId="5" fillId="0" borderId="0" xfId="1" applyFont="1" applyAlignment="1">
      <alignment horizontal="left" vertical="top" wrapText="1"/>
      <protection locked="0"/>
    </xf>
    <xf numFmtId="0" fontId="2" fillId="0" borderId="0" xfId="1" applyFont="1" applyAlignment="1">
      <alignment horizontal="left" vertical="top" wrapText="1"/>
      <protection locked="0"/>
    </xf>
    <xf numFmtId="0" fontId="30" fillId="0" borderId="0" xfId="1" applyFont="1" applyAlignment="1" applyProtection="1">
      <alignment horizontal="center" vertical="center"/>
    </xf>
    <xf numFmtId="0" fontId="43" fillId="0" borderId="0" xfId="0" applyFont="1" applyBorder="1" applyAlignment="1" applyProtection="1">
      <alignment horizontal="left"/>
      <protection locked="0" hidden="1"/>
    </xf>
    <xf numFmtId="0" fontId="0" fillId="0" borderId="0" xfId="0" applyBorder="1" applyAlignment="1">
      <alignment horizontal="left"/>
    </xf>
    <xf numFmtId="0" fontId="36" fillId="0" borderId="65" xfId="0" applyFont="1" applyBorder="1" applyAlignment="1">
      <alignment horizontal="right"/>
    </xf>
    <xf numFmtId="0" fontId="37" fillId="0" borderId="64" xfId="0" applyFont="1" applyBorder="1" applyAlignment="1">
      <alignment horizontal="right"/>
    </xf>
    <xf numFmtId="0" fontId="37" fillId="0" borderId="63" xfId="0" applyFont="1" applyBorder="1" applyAlignment="1">
      <alignment horizontal="right"/>
    </xf>
  </cellXfs>
  <cellStyles count="7">
    <cellStyle name="Normální" xfId="0" builtinId="0"/>
    <cellStyle name="Normální 2" xfId="1"/>
    <cellStyle name="normální 2 2" xfId="5"/>
    <cellStyle name="Normální 3" xfId="2"/>
    <cellStyle name="normální 3 2" xfId="6"/>
    <cellStyle name="Normální 4" xfId="3"/>
    <cellStyle name="normální_Kupni_smlouva 10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S38"/>
  <sheetViews>
    <sheetView showGridLines="0" tabSelected="1" workbookViewId="0">
      <pane ySplit="3" topLeftCell="A4" activePane="bottomLeft" state="frozenSplit"/>
      <selection pane="bottomLeft" activeCell="V23" sqref="V23"/>
    </sheetView>
  </sheetViews>
  <sheetFormatPr defaultColWidth="9" defaultRowHeight="12" customHeight="1"/>
  <cols>
    <col min="1" max="1" width="2.5703125" style="2" customWidth="1"/>
    <col min="2" max="2" width="2.140625" style="2" customWidth="1"/>
    <col min="3" max="3" width="3.28515625" style="2" customWidth="1"/>
    <col min="4" max="4" width="9.42578125" style="2" customWidth="1"/>
    <col min="5" max="5" width="13.5703125" style="2" customWidth="1"/>
    <col min="6" max="6" width="0.42578125" style="2" customWidth="1"/>
    <col min="7" max="7" width="2.7109375" style="2" customWidth="1"/>
    <col min="8" max="8" width="2.5703125" style="2" customWidth="1"/>
    <col min="9" max="9" width="10.5703125" style="2" customWidth="1"/>
    <col min="10" max="10" width="13.85546875" style="2" customWidth="1"/>
    <col min="11" max="11" width="0.5703125" style="2" customWidth="1"/>
    <col min="12" max="13" width="2.5703125" style="2" customWidth="1"/>
    <col min="14" max="14" width="4.85546875" style="2" customWidth="1"/>
    <col min="15" max="15" width="5.5703125" style="2" customWidth="1"/>
    <col min="16" max="16" width="10.28515625" style="2" customWidth="1"/>
    <col min="17" max="17" width="6.42578125" style="2" customWidth="1"/>
    <col min="18" max="18" width="12.140625" style="2" customWidth="1"/>
    <col min="19" max="19" width="0.42578125" style="2" customWidth="1"/>
    <col min="20" max="16384" width="9" style="1"/>
  </cols>
  <sheetData>
    <row r="1" spans="1:19" s="2" customFormat="1" ht="14.25" customHeight="1">
      <c r="A1" s="148"/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6"/>
    </row>
    <row r="2" spans="1:19" s="2" customFormat="1" ht="21" customHeight="1">
      <c r="A2" s="145"/>
      <c r="B2" s="143"/>
      <c r="C2" s="143"/>
      <c r="D2" s="143"/>
      <c r="E2" s="143"/>
      <c r="F2" s="143"/>
      <c r="G2" s="144" t="s">
        <v>124</v>
      </c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2"/>
    </row>
    <row r="3" spans="1:19" s="2" customFormat="1" ht="14.25" customHeight="1">
      <c r="A3" s="141"/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39"/>
    </row>
    <row r="4" spans="1:19" s="2" customFormat="1" ht="9" customHeight="1" thickBot="1">
      <c r="A4" s="138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37"/>
    </row>
    <row r="5" spans="1:19" s="2" customFormat="1" ht="24.75" customHeight="1">
      <c r="A5" s="126"/>
      <c r="B5" s="82" t="s">
        <v>123</v>
      </c>
      <c r="C5" s="82"/>
      <c r="D5" s="82"/>
      <c r="E5" s="293" t="s">
        <v>470</v>
      </c>
      <c r="F5" s="294"/>
      <c r="G5" s="294"/>
      <c r="H5" s="294"/>
      <c r="I5" s="294"/>
      <c r="J5" s="294"/>
      <c r="K5" s="294"/>
      <c r="L5" s="295"/>
      <c r="M5" s="82"/>
      <c r="N5" s="82"/>
      <c r="O5" s="292" t="s">
        <v>122</v>
      </c>
      <c r="P5" s="292"/>
      <c r="Q5" s="136"/>
      <c r="R5" s="135"/>
      <c r="S5" s="122"/>
    </row>
    <row r="6" spans="1:19" s="2" customFormat="1" ht="24.75" customHeight="1">
      <c r="A6" s="126"/>
      <c r="B6" s="82" t="s">
        <v>121</v>
      </c>
      <c r="C6" s="82"/>
      <c r="D6" s="82"/>
      <c r="E6" s="296" t="s">
        <v>465</v>
      </c>
      <c r="F6" s="297"/>
      <c r="G6" s="297"/>
      <c r="H6" s="297"/>
      <c r="I6" s="297"/>
      <c r="J6" s="297"/>
      <c r="K6" s="297"/>
      <c r="L6" s="298"/>
      <c r="M6" s="82"/>
      <c r="N6" s="82"/>
      <c r="O6" s="292" t="s">
        <v>120</v>
      </c>
      <c r="P6" s="292"/>
      <c r="Q6" s="134"/>
      <c r="R6" s="122"/>
      <c r="S6" s="122"/>
    </row>
    <row r="7" spans="1:19" s="2" customFormat="1" ht="24.75" customHeight="1" thickBot="1">
      <c r="A7" s="126"/>
      <c r="B7" s="82"/>
      <c r="C7" s="82"/>
      <c r="D7" s="82"/>
      <c r="E7" s="299" t="s">
        <v>113</v>
      </c>
      <c r="F7" s="300"/>
      <c r="G7" s="300"/>
      <c r="H7" s="300"/>
      <c r="I7" s="300"/>
      <c r="J7" s="300"/>
      <c r="K7" s="300"/>
      <c r="L7" s="301"/>
      <c r="M7" s="82"/>
      <c r="N7" s="82"/>
      <c r="O7" s="292" t="s">
        <v>119</v>
      </c>
      <c r="P7" s="292"/>
      <c r="Q7" s="133"/>
      <c r="R7" s="132"/>
      <c r="S7" s="122"/>
    </row>
    <row r="8" spans="1:19" s="2" customFormat="1" ht="24.75" customHeight="1" thickBot="1">
      <c r="A8" s="126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292" t="s">
        <v>118</v>
      </c>
      <c r="P8" s="292"/>
      <c r="Q8" s="82" t="s">
        <v>117</v>
      </c>
      <c r="R8" s="82"/>
      <c r="S8" s="122"/>
    </row>
    <row r="9" spans="1:19" s="2" customFormat="1" ht="24.75" customHeight="1" thickBot="1">
      <c r="A9" s="126"/>
      <c r="B9" s="82" t="s">
        <v>116</v>
      </c>
      <c r="C9" s="82"/>
      <c r="D9" s="82"/>
      <c r="E9" s="302" t="s">
        <v>113</v>
      </c>
      <c r="F9" s="303"/>
      <c r="G9" s="303"/>
      <c r="H9" s="303"/>
      <c r="I9" s="303"/>
      <c r="J9" s="303"/>
      <c r="K9" s="303"/>
      <c r="L9" s="304"/>
      <c r="M9" s="82"/>
      <c r="N9" s="82"/>
      <c r="O9" s="315"/>
      <c r="P9" s="316"/>
      <c r="Q9" s="131"/>
      <c r="R9" s="130"/>
      <c r="S9" s="122"/>
    </row>
    <row r="10" spans="1:19" s="2" customFormat="1" ht="24.75" customHeight="1" thickBot="1">
      <c r="A10" s="126"/>
      <c r="B10" s="82" t="s">
        <v>115</v>
      </c>
      <c r="C10" s="82"/>
      <c r="D10" s="82"/>
      <c r="E10" s="305" t="s">
        <v>113</v>
      </c>
      <c r="F10" s="306"/>
      <c r="G10" s="306"/>
      <c r="H10" s="306"/>
      <c r="I10" s="306"/>
      <c r="J10" s="306"/>
      <c r="K10" s="306"/>
      <c r="L10" s="307"/>
      <c r="M10" s="82"/>
      <c r="N10" s="82"/>
      <c r="O10" s="315"/>
      <c r="P10" s="316"/>
      <c r="Q10" s="131"/>
      <c r="R10" s="130"/>
      <c r="S10" s="122"/>
    </row>
    <row r="11" spans="1:19" s="2" customFormat="1" ht="24.75" customHeight="1" thickBot="1">
      <c r="A11" s="126"/>
      <c r="B11" s="82" t="s">
        <v>114</v>
      </c>
      <c r="C11" s="82"/>
      <c r="D11" s="82"/>
      <c r="E11" s="305" t="s">
        <v>113</v>
      </c>
      <c r="F11" s="306"/>
      <c r="G11" s="306"/>
      <c r="H11" s="306"/>
      <c r="I11" s="306"/>
      <c r="J11" s="306"/>
      <c r="K11" s="306"/>
      <c r="L11" s="307"/>
      <c r="M11" s="82"/>
      <c r="N11" s="82"/>
      <c r="O11" s="315"/>
      <c r="P11" s="316"/>
      <c r="Q11" s="131"/>
      <c r="R11" s="130"/>
      <c r="S11" s="122"/>
    </row>
    <row r="12" spans="1:19" s="2" customFormat="1" ht="24.75" customHeight="1" thickBot="1">
      <c r="A12" s="126"/>
      <c r="B12" s="82" t="s">
        <v>112</v>
      </c>
      <c r="C12" s="82"/>
      <c r="D12" s="82"/>
      <c r="E12" s="312"/>
      <c r="F12" s="313"/>
      <c r="G12" s="313"/>
      <c r="H12" s="313"/>
      <c r="I12" s="313"/>
      <c r="J12" s="313"/>
      <c r="K12" s="313"/>
      <c r="L12" s="314"/>
      <c r="M12" s="82"/>
      <c r="N12" s="82"/>
      <c r="O12" s="308"/>
      <c r="P12" s="309"/>
      <c r="Q12" s="308"/>
      <c r="R12" s="309"/>
      <c r="S12" s="122"/>
    </row>
    <row r="13" spans="1:19" s="2" customFormat="1" ht="12.75" customHeight="1">
      <c r="A13" s="52"/>
      <c r="B13" s="51"/>
      <c r="C13" s="51"/>
      <c r="D13" s="51"/>
      <c r="E13" s="129"/>
      <c r="F13" s="51"/>
      <c r="G13" s="51"/>
      <c r="H13" s="51"/>
      <c r="I13" s="51"/>
      <c r="J13" s="51"/>
      <c r="K13" s="51"/>
      <c r="L13" s="51"/>
      <c r="M13" s="51"/>
      <c r="N13" s="51"/>
      <c r="O13" s="129"/>
      <c r="P13" s="129"/>
      <c r="Q13" s="129"/>
      <c r="R13" s="51"/>
      <c r="S13" s="128"/>
    </row>
    <row r="14" spans="1:19" s="2" customFormat="1" ht="18.75" customHeight="1" thickBot="1">
      <c r="A14" s="126"/>
      <c r="B14" s="82"/>
      <c r="C14" s="82"/>
      <c r="D14" s="82"/>
      <c r="E14" s="124" t="s">
        <v>111</v>
      </c>
      <c r="F14" s="82"/>
      <c r="G14" s="82"/>
      <c r="H14" s="82"/>
      <c r="I14" s="82"/>
      <c r="J14" s="82"/>
      <c r="K14" s="82"/>
      <c r="L14" s="82"/>
      <c r="M14" s="82"/>
      <c r="N14" s="82"/>
      <c r="O14" s="317" t="s">
        <v>110</v>
      </c>
      <c r="P14" s="317"/>
      <c r="Q14" s="124"/>
      <c r="R14" s="127"/>
      <c r="S14" s="122"/>
    </row>
    <row r="15" spans="1:19" s="2" customFormat="1" ht="18.75" customHeight="1" thickBot="1">
      <c r="A15" s="126"/>
      <c r="B15" s="82"/>
      <c r="C15" s="82"/>
      <c r="D15" s="82"/>
      <c r="E15" s="125"/>
      <c r="F15" s="82"/>
      <c r="G15" s="124"/>
      <c r="H15" s="82"/>
      <c r="I15" s="124"/>
      <c r="J15" s="82"/>
      <c r="K15" s="82"/>
      <c r="L15" s="82"/>
      <c r="M15" s="82"/>
      <c r="N15" s="82"/>
      <c r="O15" s="315" t="s">
        <v>109</v>
      </c>
      <c r="P15" s="316"/>
      <c r="Q15" s="124"/>
      <c r="R15" s="123"/>
      <c r="S15" s="122"/>
    </row>
    <row r="16" spans="1:19" s="2" customFormat="1" ht="9" customHeight="1">
      <c r="A16" s="121"/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82"/>
      <c r="P16" s="67"/>
      <c r="Q16" s="67"/>
      <c r="R16" s="67"/>
      <c r="S16" s="120"/>
    </row>
    <row r="17" spans="1:19" s="2" customFormat="1" ht="20.25" customHeight="1">
      <c r="A17" s="103"/>
      <c r="B17" s="100"/>
      <c r="C17" s="100"/>
      <c r="D17" s="100"/>
      <c r="E17" s="102" t="s">
        <v>108</v>
      </c>
      <c r="F17" s="100"/>
      <c r="G17" s="100"/>
      <c r="H17" s="100"/>
      <c r="I17" s="100"/>
      <c r="J17" s="100"/>
      <c r="K17" s="100"/>
      <c r="L17" s="100"/>
      <c r="M17" s="100"/>
      <c r="N17" s="100"/>
      <c r="O17" s="119"/>
      <c r="P17" s="100"/>
      <c r="Q17" s="100"/>
      <c r="R17" s="100"/>
      <c r="S17" s="72"/>
    </row>
    <row r="18" spans="1:19" s="2" customFormat="1" ht="21.75" customHeight="1">
      <c r="A18" s="118" t="s">
        <v>107</v>
      </c>
      <c r="B18" s="115"/>
      <c r="C18" s="115"/>
      <c r="D18" s="117"/>
      <c r="E18" s="116" t="s">
        <v>106</v>
      </c>
      <c r="F18" s="117"/>
      <c r="G18" s="116" t="s">
        <v>105</v>
      </c>
      <c r="H18" s="115"/>
      <c r="I18" s="117"/>
      <c r="J18" s="116" t="s">
        <v>104</v>
      </c>
      <c r="K18" s="115"/>
      <c r="L18" s="116" t="s">
        <v>103</v>
      </c>
      <c r="M18" s="115"/>
      <c r="N18" s="115"/>
      <c r="O18" s="115"/>
      <c r="P18" s="117"/>
      <c r="Q18" s="116" t="s">
        <v>102</v>
      </c>
      <c r="R18" s="115"/>
      <c r="S18" s="114"/>
    </row>
    <row r="19" spans="1:19" s="2" customFormat="1" ht="19.5" customHeight="1">
      <c r="A19" s="113"/>
      <c r="B19" s="109"/>
      <c r="C19" s="109"/>
      <c r="D19" s="107">
        <v>0</v>
      </c>
      <c r="E19" s="111">
        <v>0</v>
      </c>
      <c r="F19" s="112"/>
      <c r="G19" s="106"/>
      <c r="H19" s="109"/>
      <c r="I19" s="107">
        <v>0</v>
      </c>
      <c r="J19" s="111">
        <v>0</v>
      </c>
      <c r="K19" s="110"/>
      <c r="L19" s="106"/>
      <c r="M19" s="109"/>
      <c r="N19" s="109"/>
      <c r="O19" s="108"/>
      <c r="P19" s="107">
        <v>0</v>
      </c>
      <c r="Q19" s="106"/>
      <c r="R19" s="105">
        <v>0</v>
      </c>
      <c r="S19" s="104"/>
    </row>
    <row r="20" spans="1:19" s="2" customFormat="1" ht="20.25" customHeight="1">
      <c r="A20" s="103"/>
      <c r="B20" s="100"/>
      <c r="C20" s="100"/>
      <c r="D20" s="100"/>
      <c r="E20" s="102" t="s">
        <v>101</v>
      </c>
      <c r="F20" s="100"/>
      <c r="G20" s="100"/>
      <c r="H20" s="100"/>
      <c r="I20" s="100"/>
      <c r="J20" s="101" t="s">
        <v>100</v>
      </c>
      <c r="K20" s="100"/>
      <c r="L20" s="100"/>
      <c r="M20" s="100"/>
      <c r="N20" s="100"/>
      <c r="O20" s="67"/>
      <c r="P20" s="100"/>
      <c r="Q20" s="100"/>
      <c r="R20" s="100"/>
      <c r="S20" s="72"/>
    </row>
    <row r="21" spans="1:19" s="2" customFormat="1" ht="19.5" customHeight="1">
      <c r="A21" s="58" t="s">
        <v>99</v>
      </c>
      <c r="B21" s="99"/>
      <c r="C21" s="97" t="s">
        <v>98</v>
      </c>
      <c r="D21" s="56"/>
      <c r="E21" s="56"/>
      <c r="F21" s="95"/>
      <c r="G21" s="58" t="s">
        <v>97</v>
      </c>
      <c r="H21" s="98"/>
      <c r="I21" s="97" t="s">
        <v>96</v>
      </c>
      <c r="J21" s="56"/>
      <c r="K21" s="56"/>
      <c r="L21" s="58" t="s">
        <v>95</v>
      </c>
      <c r="M21" s="98"/>
      <c r="N21" s="97" t="s">
        <v>94</v>
      </c>
      <c r="O21" s="96"/>
      <c r="P21" s="56"/>
      <c r="Q21" s="56"/>
      <c r="R21" s="56"/>
      <c r="S21" s="95"/>
    </row>
    <row r="22" spans="1:19" s="2" customFormat="1" ht="19.5" customHeight="1">
      <c r="A22" s="77" t="s">
        <v>3</v>
      </c>
      <c r="B22" s="93" t="s">
        <v>42</v>
      </c>
      <c r="C22" s="92"/>
      <c r="D22" s="87"/>
      <c r="E22" s="81">
        <f>Rekapitulace!F3</f>
        <v>0</v>
      </c>
      <c r="F22" s="80"/>
      <c r="G22" s="77" t="s">
        <v>32</v>
      </c>
      <c r="H22" s="83" t="s">
        <v>93</v>
      </c>
      <c r="I22" s="74"/>
      <c r="J22" s="94"/>
      <c r="K22" s="84"/>
      <c r="L22" s="77" t="s">
        <v>92</v>
      </c>
      <c r="M22" s="91" t="s">
        <v>91</v>
      </c>
      <c r="N22" s="75"/>
      <c r="O22" s="75"/>
      <c r="P22" s="75"/>
      <c r="Q22" s="90">
        <v>1.4999999999999999E-2</v>
      </c>
      <c r="R22" s="81">
        <f>E28*0.015</f>
        <v>0</v>
      </c>
      <c r="S22" s="80"/>
    </row>
    <row r="23" spans="1:19" s="2" customFormat="1" ht="19.5" customHeight="1">
      <c r="A23" s="77" t="s">
        <v>29</v>
      </c>
      <c r="B23" s="89"/>
      <c r="C23" s="88"/>
      <c r="D23" s="87"/>
      <c r="E23" s="81"/>
      <c r="F23" s="80"/>
      <c r="G23" s="77" t="s">
        <v>31</v>
      </c>
      <c r="H23" s="82" t="s">
        <v>90</v>
      </c>
      <c r="I23" s="74"/>
      <c r="J23" s="94"/>
      <c r="K23" s="84"/>
      <c r="L23" s="77" t="s">
        <v>89</v>
      </c>
      <c r="M23" s="91" t="s">
        <v>88</v>
      </c>
      <c r="N23" s="75"/>
      <c r="O23" s="82"/>
      <c r="P23" s="75"/>
      <c r="Q23" s="90"/>
      <c r="R23" s="81"/>
      <c r="S23" s="80"/>
    </row>
    <row r="24" spans="1:19" s="2" customFormat="1" ht="19.5" customHeight="1">
      <c r="A24" s="77" t="s">
        <v>87</v>
      </c>
      <c r="B24" s="93" t="s">
        <v>26</v>
      </c>
      <c r="C24" s="92"/>
      <c r="D24" s="87"/>
      <c r="E24" s="81">
        <f>Rekapitulace!F11</f>
        <v>0</v>
      </c>
      <c r="F24" s="80"/>
      <c r="G24" s="77" t="s">
        <v>86</v>
      </c>
      <c r="H24" s="83" t="s">
        <v>85</v>
      </c>
      <c r="I24" s="74"/>
      <c r="J24" s="94"/>
      <c r="K24" s="84"/>
      <c r="L24" s="77" t="s">
        <v>84</v>
      </c>
      <c r="M24" s="91" t="s">
        <v>83</v>
      </c>
      <c r="N24" s="75"/>
      <c r="O24" s="75"/>
      <c r="P24" s="75"/>
      <c r="Q24" s="90"/>
      <c r="R24" s="81"/>
      <c r="S24" s="80"/>
    </row>
    <row r="25" spans="1:19" s="2" customFormat="1" ht="19.5" customHeight="1">
      <c r="A25" s="77" t="s">
        <v>38</v>
      </c>
      <c r="B25" s="89"/>
      <c r="C25" s="88"/>
      <c r="D25" s="87"/>
      <c r="E25" s="81"/>
      <c r="F25" s="80"/>
      <c r="G25" s="77" t="s">
        <v>82</v>
      </c>
      <c r="H25" s="83"/>
      <c r="I25" s="74"/>
      <c r="J25" s="94"/>
      <c r="K25" s="84"/>
      <c r="L25" s="77" t="s">
        <v>81</v>
      </c>
      <c r="M25" s="91" t="s">
        <v>80</v>
      </c>
      <c r="N25" s="75"/>
      <c r="O25" s="82"/>
      <c r="P25" s="75"/>
      <c r="Q25" s="90"/>
      <c r="R25" s="81"/>
      <c r="S25" s="80"/>
    </row>
    <row r="26" spans="1:19" s="2" customFormat="1" ht="19.5" customHeight="1">
      <c r="A26" s="77" t="s">
        <v>36</v>
      </c>
      <c r="B26" s="93" t="s">
        <v>79</v>
      </c>
      <c r="C26" s="92"/>
      <c r="D26" s="87"/>
      <c r="E26" s="81"/>
      <c r="F26" s="80"/>
      <c r="G26" s="86"/>
      <c r="H26" s="75"/>
      <c r="I26" s="74"/>
      <c r="J26" s="85"/>
      <c r="K26" s="84"/>
      <c r="L26" s="77" t="s">
        <v>78</v>
      </c>
      <c r="M26" s="91" t="s">
        <v>77</v>
      </c>
      <c r="N26" s="75"/>
      <c r="O26" s="75"/>
      <c r="P26" s="75"/>
      <c r="Q26" s="90"/>
      <c r="R26" s="81"/>
      <c r="S26" s="80"/>
    </row>
    <row r="27" spans="1:19" s="2" customFormat="1" ht="19.5" customHeight="1">
      <c r="A27" s="77" t="s">
        <v>34</v>
      </c>
      <c r="B27" s="89"/>
      <c r="C27" s="88"/>
      <c r="D27" s="87"/>
      <c r="E27" s="81"/>
      <c r="F27" s="80"/>
      <c r="G27" s="86"/>
      <c r="H27" s="75"/>
      <c r="I27" s="74"/>
      <c r="J27" s="85"/>
      <c r="K27" s="84"/>
      <c r="L27" s="77" t="s">
        <v>76</v>
      </c>
      <c r="M27" s="83" t="s">
        <v>75</v>
      </c>
      <c r="N27" s="75"/>
      <c r="O27" s="82"/>
      <c r="P27" s="75"/>
      <c r="Q27" s="74"/>
      <c r="R27" s="81">
        <f>Rekapitulace!F23</f>
        <v>0</v>
      </c>
      <c r="S27" s="80"/>
    </row>
    <row r="28" spans="1:19" s="2" customFormat="1" ht="19.5" customHeight="1">
      <c r="A28" s="77" t="s">
        <v>74</v>
      </c>
      <c r="B28" s="76" t="s">
        <v>73</v>
      </c>
      <c r="C28" s="75"/>
      <c r="D28" s="74"/>
      <c r="E28" s="73">
        <f>SUM(E22:E27)</f>
        <v>0</v>
      </c>
      <c r="F28" s="72"/>
      <c r="G28" s="77" t="s">
        <v>72</v>
      </c>
      <c r="H28" s="76" t="s">
        <v>71</v>
      </c>
      <c r="I28" s="74"/>
      <c r="J28" s="79">
        <f>SUM(J19:J27)</f>
        <v>0</v>
      </c>
      <c r="K28" s="78"/>
      <c r="L28" s="77" t="s">
        <v>70</v>
      </c>
      <c r="M28" s="76" t="s">
        <v>69</v>
      </c>
      <c r="N28" s="75"/>
      <c r="O28" s="75"/>
      <c r="P28" s="75"/>
      <c r="Q28" s="74"/>
      <c r="R28" s="73">
        <f>SUM(R22:R27)</f>
        <v>0</v>
      </c>
      <c r="S28" s="72"/>
    </row>
    <row r="29" spans="1:19" s="2" customFormat="1" ht="19.5" customHeight="1">
      <c r="A29" s="69" t="s">
        <v>68</v>
      </c>
      <c r="B29" s="68" t="s">
        <v>67</v>
      </c>
      <c r="C29" s="66"/>
      <c r="D29" s="65"/>
      <c r="E29" s="64"/>
      <c r="F29" s="63"/>
      <c r="G29" s="69" t="s">
        <v>66</v>
      </c>
      <c r="H29" s="68" t="s">
        <v>65</v>
      </c>
      <c r="I29" s="65"/>
      <c r="J29" s="71"/>
      <c r="K29" s="70"/>
      <c r="L29" s="69" t="s">
        <v>64</v>
      </c>
      <c r="M29" s="68" t="s">
        <v>63</v>
      </c>
      <c r="N29" s="66"/>
      <c r="O29" s="67"/>
      <c r="P29" s="66"/>
      <c r="Q29" s="65"/>
      <c r="R29" s="64"/>
      <c r="S29" s="63"/>
    </row>
    <row r="30" spans="1:19" s="2" customFormat="1" ht="19.5" customHeight="1">
      <c r="A30" s="62"/>
      <c r="B30" s="61"/>
      <c r="C30" s="60" t="s">
        <v>62</v>
      </c>
      <c r="D30" s="59"/>
      <c r="E30" s="59"/>
      <c r="F30" s="59"/>
      <c r="G30" s="59"/>
      <c r="H30" s="59"/>
      <c r="I30" s="59"/>
      <c r="J30" s="59"/>
      <c r="K30" s="59"/>
      <c r="L30" s="58" t="s">
        <v>2</v>
      </c>
      <c r="M30" s="57"/>
      <c r="N30" s="56" t="s">
        <v>61</v>
      </c>
      <c r="O30" s="55"/>
      <c r="P30" s="55"/>
      <c r="Q30" s="55"/>
      <c r="R30" s="54">
        <f>E28+E29+J28+J29+R28+R29</f>
        <v>0</v>
      </c>
      <c r="S30" s="53"/>
    </row>
    <row r="31" spans="1:19" s="2" customFormat="1" ht="14.25" customHeight="1">
      <c r="A31" s="52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0"/>
      <c r="M31" s="49" t="s">
        <v>60</v>
      </c>
      <c r="N31" s="48"/>
      <c r="O31" s="47" t="s">
        <v>59</v>
      </c>
      <c r="P31" s="48"/>
      <c r="Q31" s="47" t="s">
        <v>58</v>
      </c>
      <c r="R31" s="47" t="s">
        <v>57</v>
      </c>
      <c r="S31" s="46"/>
    </row>
    <row r="32" spans="1:19" s="2" customFormat="1" ht="12.75" customHeight="1">
      <c r="A32" s="22"/>
      <c r="B32" s="1"/>
      <c r="C32" s="1"/>
      <c r="D32" s="1"/>
      <c r="E32" s="1"/>
      <c r="F32" s="1"/>
      <c r="G32" s="1"/>
      <c r="H32" s="1"/>
      <c r="I32" s="1"/>
      <c r="J32" s="1"/>
      <c r="K32" s="1"/>
      <c r="L32" s="40"/>
      <c r="M32" s="45" t="s">
        <v>56</v>
      </c>
      <c r="N32" s="44"/>
      <c r="O32" s="43">
        <v>15</v>
      </c>
      <c r="P32" s="310"/>
      <c r="Q32" s="310"/>
      <c r="R32" s="42"/>
      <c r="S32" s="41"/>
    </row>
    <row r="33" spans="1:19" s="2" customFormat="1" ht="12.75" customHeight="1">
      <c r="A33" s="22"/>
      <c r="B33" s="1"/>
      <c r="C33" s="1"/>
      <c r="D33" s="1"/>
      <c r="E33" s="1"/>
      <c r="F33" s="1"/>
      <c r="G33" s="1"/>
      <c r="H33" s="1"/>
      <c r="I33" s="1"/>
      <c r="J33" s="1"/>
      <c r="K33" s="1"/>
      <c r="L33" s="40"/>
      <c r="M33" s="39" t="s">
        <v>55</v>
      </c>
      <c r="N33" s="38"/>
      <c r="O33" s="37">
        <v>21</v>
      </c>
      <c r="P33" s="311">
        <f>R30</f>
        <v>0</v>
      </c>
      <c r="Q33" s="311"/>
      <c r="R33" s="36">
        <f>P33*0.21</f>
        <v>0</v>
      </c>
      <c r="S33" s="35"/>
    </row>
    <row r="34" spans="1:19" s="2" customFormat="1" ht="19.5" customHeight="1">
      <c r="A34" s="22"/>
      <c r="B34" s="1"/>
      <c r="C34" s="1"/>
      <c r="D34" s="1"/>
      <c r="E34" s="1"/>
      <c r="F34" s="1"/>
      <c r="G34" s="1"/>
      <c r="H34" s="1"/>
      <c r="I34" s="1"/>
      <c r="J34" s="1"/>
      <c r="K34" s="1"/>
      <c r="L34" s="34"/>
      <c r="M34" s="33" t="s">
        <v>54</v>
      </c>
      <c r="N34" s="31"/>
      <c r="O34" s="32"/>
      <c r="P34" s="31"/>
      <c r="Q34" s="30"/>
      <c r="R34" s="29">
        <f>R30+R33</f>
        <v>0</v>
      </c>
      <c r="S34" s="28"/>
    </row>
    <row r="35" spans="1:19" s="2" customFormat="1" ht="19.5" customHeight="1">
      <c r="A35" s="22"/>
      <c r="B35" s="1"/>
      <c r="C35" s="1"/>
      <c r="D35" s="1"/>
      <c r="E35" s="1"/>
      <c r="F35" s="1"/>
      <c r="G35" s="1"/>
      <c r="H35" s="1"/>
      <c r="I35" s="1"/>
      <c r="J35" s="1"/>
      <c r="K35" s="1"/>
      <c r="L35" s="27" t="s">
        <v>53</v>
      </c>
      <c r="M35" s="24"/>
      <c r="N35" s="26" t="s">
        <v>52</v>
      </c>
      <c r="O35" s="25"/>
      <c r="P35" s="24"/>
      <c r="Q35" s="24"/>
      <c r="R35" s="24"/>
      <c r="S35" s="23"/>
    </row>
    <row r="36" spans="1:19" s="2" customFormat="1" ht="14.25" customHeight="1">
      <c r="A36" s="22"/>
      <c r="B36" s="1"/>
      <c r="C36" s="1"/>
      <c r="D36" s="1"/>
      <c r="E36" s="1"/>
      <c r="F36" s="1"/>
      <c r="G36" s="1"/>
      <c r="H36" s="1"/>
      <c r="I36" s="1"/>
      <c r="J36" s="1"/>
      <c r="K36" s="1"/>
      <c r="L36" s="21"/>
      <c r="M36" s="20" t="s">
        <v>51</v>
      </c>
      <c r="N36" s="19"/>
      <c r="O36" s="19"/>
      <c r="P36" s="19"/>
      <c r="Q36" s="19"/>
      <c r="R36" s="18">
        <v>0</v>
      </c>
      <c r="S36" s="17"/>
    </row>
    <row r="37" spans="1:19" s="2" customFormat="1" ht="14.25" customHeight="1">
      <c r="A37" s="22"/>
      <c r="B37" s="1"/>
      <c r="C37" s="1"/>
      <c r="D37" s="1"/>
      <c r="E37" s="1"/>
      <c r="F37" s="1"/>
      <c r="G37" s="1"/>
      <c r="H37" s="1"/>
      <c r="I37" s="1"/>
      <c r="J37" s="1"/>
      <c r="K37" s="1"/>
      <c r="L37" s="21"/>
      <c r="M37" s="20" t="s">
        <v>50</v>
      </c>
      <c r="N37" s="19"/>
      <c r="O37" s="19"/>
      <c r="P37" s="19"/>
      <c r="Q37" s="19"/>
      <c r="R37" s="18">
        <v>0</v>
      </c>
      <c r="S37" s="17"/>
    </row>
    <row r="38" spans="1:19" s="2" customFormat="1" ht="14.25" customHeight="1" thickBot="1">
      <c r="A38" s="16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4"/>
      <c r="M38" s="13" t="s">
        <v>49</v>
      </c>
      <c r="N38" s="12"/>
      <c r="O38" s="12"/>
      <c r="P38" s="12"/>
      <c r="Q38" s="12"/>
      <c r="R38" s="11">
        <v>0</v>
      </c>
      <c r="S38" s="10"/>
    </row>
  </sheetData>
  <mergeCells count="20">
    <mergeCell ref="O8:P8"/>
    <mergeCell ref="O9:P9"/>
    <mergeCell ref="O10:P10"/>
    <mergeCell ref="O14:P14"/>
    <mergeCell ref="O15:P15"/>
    <mergeCell ref="O11:P11"/>
    <mergeCell ref="O12:P12"/>
    <mergeCell ref="E9:L9"/>
    <mergeCell ref="E10:L10"/>
    <mergeCell ref="Q12:R12"/>
    <mergeCell ref="P32:Q32"/>
    <mergeCell ref="P33:Q33"/>
    <mergeCell ref="E12:L12"/>
    <mergeCell ref="E11:L11"/>
    <mergeCell ref="O5:P5"/>
    <mergeCell ref="O6:P6"/>
    <mergeCell ref="E5:L5"/>
    <mergeCell ref="E6:L6"/>
    <mergeCell ref="E7:L7"/>
    <mergeCell ref="O7:P7"/>
  </mergeCells>
  <printOptions horizontalCentered="1"/>
  <pageMargins left="0.39370079040527345" right="0.39370079040527345" top="0.7874015808105469" bottom="0.7874015808105469" header="0" footer="0"/>
  <pageSetup paperSize="9" scale="89" orientation="portrait" blackAndWhite="1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F31"/>
  <sheetViews>
    <sheetView workbookViewId="0">
      <selection activeCell="F11" sqref="F11"/>
    </sheetView>
  </sheetViews>
  <sheetFormatPr defaultColWidth="9.140625" defaultRowHeight="12" customHeight="1"/>
  <cols>
    <col min="1" max="1" width="2.140625" style="2" customWidth="1"/>
    <col min="2" max="2" width="7.28515625" style="2" customWidth="1"/>
    <col min="3" max="3" width="3.28515625" style="2" customWidth="1"/>
    <col min="4" max="4" width="8" style="2" customWidth="1"/>
    <col min="5" max="5" width="39.7109375" style="2" customWidth="1"/>
    <col min="6" max="6" width="19.85546875" style="2" customWidth="1"/>
    <col min="7" max="16384" width="9.140625" style="1"/>
  </cols>
  <sheetData>
    <row r="1" spans="1:6" s="151" customFormat="1" ht="48.75" customHeight="1">
      <c r="A1" s="318" t="s">
        <v>471</v>
      </c>
      <c r="B1" s="319"/>
      <c r="C1" s="319"/>
      <c r="D1" s="319"/>
      <c r="E1" s="319"/>
      <c r="F1" s="319"/>
    </row>
    <row r="2" spans="1:6" s="2" customFormat="1" ht="33.75" customHeight="1">
      <c r="A2" s="9" t="s">
        <v>48</v>
      </c>
      <c r="B2" s="9" t="s">
        <v>47</v>
      </c>
      <c r="C2" s="9" t="s">
        <v>46</v>
      </c>
      <c r="D2" s="9" t="s">
        <v>45</v>
      </c>
      <c r="E2" s="9" t="s">
        <v>44</v>
      </c>
      <c r="F2" s="9" t="s">
        <v>43</v>
      </c>
    </row>
    <row r="3" spans="1:6" s="2" customFormat="1" ht="12" customHeight="1">
      <c r="A3" s="8"/>
      <c r="B3" s="7" t="s">
        <v>6</v>
      </c>
      <c r="C3" s="6" t="s">
        <v>2</v>
      </c>
      <c r="D3" s="5" t="s">
        <v>42</v>
      </c>
      <c r="E3" s="4" t="s">
        <v>41</v>
      </c>
      <c r="F3" s="3">
        <f>SUM(F4:F10)</f>
        <v>0</v>
      </c>
    </row>
    <row r="4" spans="1:6" s="2" customFormat="1" ht="12" customHeight="1">
      <c r="A4" s="8"/>
      <c r="B4" s="7" t="s">
        <v>3</v>
      </c>
      <c r="C4" s="6" t="s">
        <v>2</v>
      </c>
      <c r="D4" s="5" t="s">
        <v>3</v>
      </c>
      <c r="E4" s="4" t="s">
        <v>40</v>
      </c>
      <c r="F4" s="3">
        <f>Rozpocet_s_VV!H14</f>
        <v>0</v>
      </c>
    </row>
    <row r="5" spans="1:6" s="2" customFormat="1" ht="12" customHeight="1">
      <c r="A5" s="8"/>
      <c r="B5" s="7" t="s">
        <v>3</v>
      </c>
      <c r="C5" s="6" t="s">
        <v>2</v>
      </c>
      <c r="D5" s="5" t="s">
        <v>29</v>
      </c>
      <c r="E5" s="4" t="s">
        <v>39</v>
      </c>
      <c r="F5" s="3">
        <f>Rozpocet_s_VV!H27</f>
        <v>0</v>
      </c>
    </row>
    <row r="6" spans="1:6" s="2" customFormat="1" ht="12" customHeight="1">
      <c r="A6" s="8"/>
      <c r="B6" s="7" t="s">
        <v>3</v>
      </c>
      <c r="C6" s="6" t="s">
        <v>2</v>
      </c>
      <c r="D6" s="5" t="s">
        <v>38</v>
      </c>
      <c r="E6" s="4" t="s">
        <v>37</v>
      </c>
      <c r="F6" s="3">
        <f>Rozpocet_s_VV!H33</f>
        <v>0</v>
      </c>
    </row>
    <row r="7" spans="1:6" s="2" customFormat="1" ht="12" customHeight="1">
      <c r="A7" s="8"/>
      <c r="B7" s="7" t="s">
        <v>3</v>
      </c>
      <c r="C7" s="6" t="s">
        <v>2</v>
      </c>
      <c r="D7" s="5" t="s">
        <v>36</v>
      </c>
      <c r="E7" s="4" t="s">
        <v>35</v>
      </c>
      <c r="F7" s="3">
        <f>Rozpocet_s_VV!H36</f>
        <v>0</v>
      </c>
    </row>
    <row r="8" spans="1:6" s="2" customFormat="1" ht="12" customHeight="1">
      <c r="A8" s="8"/>
      <c r="B8" s="7" t="s">
        <v>3</v>
      </c>
      <c r="C8" s="6" t="s">
        <v>2</v>
      </c>
      <c r="D8" s="5" t="s">
        <v>34</v>
      </c>
      <c r="E8" s="4" t="s">
        <v>33</v>
      </c>
      <c r="F8" s="3">
        <f>Rozpocet_s_VV!H43</f>
        <v>0</v>
      </c>
    </row>
    <row r="9" spans="1:6" s="2" customFormat="1" ht="12" customHeight="1">
      <c r="A9" s="8"/>
      <c r="B9" s="7" t="s">
        <v>3</v>
      </c>
      <c r="C9" s="6" t="s">
        <v>2</v>
      </c>
      <c r="D9" s="5" t="s">
        <v>31</v>
      </c>
      <c r="E9" s="4" t="s">
        <v>30</v>
      </c>
      <c r="F9" s="3">
        <f>Rozpocet_s_VV!H56</f>
        <v>0</v>
      </c>
    </row>
    <row r="10" spans="1:6" s="2" customFormat="1" ht="12" customHeight="1">
      <c r="A10" s="8"/>
      <c r="B10" s="7" t="s">
        <v>29</v>
      </c>
      <c r="C10" s="6" t="s">
        <v>2</v>
      </c>
      <c r="D10" s="5" t="s">
        <v>28</v>
      </c>
      <c r="E10" s="4" t="s">
        <v>27</v>
      </c>
      <c r="F10" s="3">
        <f>Rozpocet_s_VV!H69</f>
        <v>0</v>
      </c>
    </row>
    <row r="11" spans="1:6" s="2" customFormat="1" ht="12" customHeight="1">
      <c r="A11" s="8"/>
      <c r="B11" s="7" t="s">
        <v>6</v>
      </c>
      <c r="C11" s="6" t="s">
        <v>2</v>
      </c>
      <c r="D11" s="5" t="s">
        <v>26</v>
      </c>
      <c r="E11" s="4" t="s">
        <v>25</v>
      </c>
      <c r="F11" s="265">
        <f>F12+F13+F14+F15+F16+F17+F18+F19+F20+F21+F22</f>
        <v>0</v>
      </c>
    </row>
    <row r="12" spans="1:6" s="2" customFormat="1" ht="12" customHeight="1">
      <c r="A12" s="8"/>
      <c r="B12" s="7" t="s">
        <v>3</v>
      </c>
      <c r="C12" s="6" t="s">
        <v>2</v>
      </c>
      <c r="D12" s="5" t="s">
        <v>24</v>
      </c>
      <c r="E12" s="4" t="s">
        <v>23</v>
      </c>
      <c r="F12" s="3">
        <f>Rozpocet_s_VV!H75</f>
        <v>0</v>
      </c>
    </row>
    <row r="13" spans="1:6" s="2" customFormat="1" ht="12" customHeight="1">
      <c r="A13" s="8"/>
      <c r="B13" s="7" t="s">
        <v>3</v>
      </c>
      <c r="C13" s="6" t="s">
        <v>2</v>
      </c>
      <c r="D13" s="5" t="s">
        <v>22</v>
      </c>
      <c r="E13" s="4" t="s">
        <v>21</v>
      </c>
      <c r="F13" s="3">
        <f>Rozpocet_s_VV!H81</f>
        <v>0</v>
      </c>
    </row>
    <row r="14" spans="1:6" s="2" customFormat="1" ht="12" customHeight="1">
      <c r="A14" s="8"/>
      <c r="B14" s="7" t="s">
        <v>3</v>
      </c>
      <c r="C14" s="6" t="s">
        <v>2</v>
      </c>
      <c r="D14" s="5" t="s">
        <v>20</v>
      </c>
      <c r="E14" s="4" t="s">
        <v>19</v>
      </c>
      <c r="F14" s="3">
        <f>Rozpocet_s_VV!H119</f>
        <v>0</v>
      </c>
    </row>
    <row r="15" spans="1:6" s="2" customFormat="1" ht="12" customHeight="1">
      <c r="A15" s="8"/>
      <c r="B15" s="7" t="s">
        <v>3</v>
      </c>
      <c r="C15" s="6" t="s">
        <v>2</v>
      </c>
      <c r="D15" s="5" t="s">
        <v>18</v>
      </c>
      <c r="E15" s="4" t="s">
        <v>17</v>
      </c>
      <c r="F15" s="3">
        <f>Rozpocet_s_VV!H125</f>
        <v>0</v>
      </c>
    </row>
    <row r="16" spans="1:6" s="2" customFormat="1" ht="12" customHeight="1">
      <c r="A16" s="8"/>
      <c r="B16" s="7" t="s">
        <v>3</v>
      </c>
      <c r="C16" s="6" t="s">
        <v>2</v>
      </c>
      <c r="D16" s="5" t="s">
        <v>16</v>
      </c>
      <c r="E16" s="4" t="s">
        <v>15</v>
      </c>
      <c r="F16" s="3">
        <f>Rozpocet_s_VV!H133</f>
        <v>0</v>
      </c>
    </row>
    <row r="17" spans="1:6" s="2" customFormat="1" ht="12" customHeight="1">
      <c r="A17" s="8"/>
      <c r="B17" s="7" t="s">
        <v>3</v>
      </c>
      <c r="C17" s="6" t="s">
        <v>2</v>
      </c>
      <c r="D17" s="5" t="s">
        <v>14</v>
      </c>
      <c r="E17" s="4" t="s">
        <v>13</v>
      </c>
      <c r="F17" s="3">
        <f>Rozpocet_s_VV!H138</f>
        <v>0</v>
      </c>
    </row>
    <row r="18" spans="1:6" s="2" customFormat="1" ht="12" customHeight="1">
      <c r="A18" s="8"/>
      <c r="B18" s="7" t="s">
        <v>3</v>
      </c>
      <c r="C18" s="6" t="s">
        <v>2</v>
      </c>
      <c r="D18" s="5" t="s">
        <v>12</v>
      </c>
      <c r="E18" s="4" t="s">
        <v>11</v>
      </c>
      <c r="F18" s="3">
        <f>Rozpocet_s_VV!H156</f>
        <v>0</v>
      </c>
    </row>
    <row r="19" spans="1:6" s="2" customFormat="1" ht="12" customHeight="1">
      <c r="A19" s="8"/>
      <c r="B19" s="7" t="s">
        <v>3</v>
      </c>
      <c r="C19" s="6" t="s">
        <v>2</v>
      </c>
      <c r="D19" s="5" t="s">
        <v>10</v>
      </c>
      <c r="E19" s="4" t="s">
        <v>9</v>
      </c>
      <c r="F19" s="3">
        <f>Rozpocet_s_VV!H170</f>
        <v>0</v>
      </c>
    </row>
    <row r="20" spans="1:6" s="2" customFormat="1" ht="12" customHeight="1">
      <c r="A20" s="8"/>
      <c r="B20" s="7" t="s">
        <v>3</v>
      </c>
      <c r="C20" s="6" t="s">
        <v>2</v>
      </c>
      <c r="D20" s="5" t="s">
        <v>8</v>
      </c>
      <c r="E20" s="4" t="s">
        <v>7</v>
      </c>
      <c r="F20" s="3">
        <f>Rozpocet_s_VV!H186</f>
        <v>0</v>
      </c>
    </row>
    <row r="21" spans="1:6" s="2" customFormat="1" ht="12" customHeight="1">
      <c r="B21" s="7">
        <v>1</v>
      </c>
      <c r="C21" s="6" t="s">
        <v>2</v>
      </c>
      <c r="D21" s="231" t="s">
        <v>26</v>
      </c>
      <c r="E21" s="4" t="s">
        <v>420</v>
      </c>
      <c r="F21" s="3">
        <f>'II. Elektroinstalaci'!F54</f>
        <v>0</v>
      </c>
    </row>
    <row r="22" spans="1:6" s="2" customFormat="1" ht="12" customHeight="1">
      <c r="B22" s="7">
        <v>1</v>
      </c>
      <c r="C22" s="6" t="s">
        <v>2</v>
      </c>
      <c r="D22" s="231" t="s">
        <v>26</v>
      </c>
      <c r="E22" s="232" t="s">
        <v>421</v>
      </c>
      <c r="F22" s="247">
        <f>'III. Vzduchotechnika'!F31</f>
        <v>0</v>
      </c>
    </row>
    <row r="23" spans="1:6" ht="12" customHeight="1">
      <c r="A23" s="8"/>
      <c r="B23" s="7" t="s">
        <v>6</v>
      </c>
      <c r="C23" s="6" t="s">
        <v>2</v>
      </c>
      <c r="D23" s="5" t="s">
        <v>5</v>
      </c>
      <c r="E23" s="4" t="s">
        <v>4</v>
      </c>
      <c r="F23" s="3">
        <f>Rozpocet_s_VV!H188</f>
        <v>0</v>
      </c>
    </row>
    <row r="24" spans="1:6" ht="12" customHeight="1">
      <c r="A24" s="8"/>
      <c r="B24" s="7" t="s">
        <v>3</v>
      </c>
      <c r="C24" s="6" t="s">
        <v>2</v>
      </c>
      <c r="D24" s="5" t="s">
        <v>1</v>
      </c>
      <c r="E24" s="4" t="s">
        <v>0</v>
      </c>
      <c r="F24" s="3">
        <f>Rozpocet_s_VV!H189</f>
        <v>0</v>
      </c>
    </row>
    <row r="25" spans="1:6" ht="12" customHeight="1">
      <c r="B25" s="1"/>
      <c r="C25" s="1"/>
      <c r="D25" s="1"/>
      <c r="E25" s="1"/>
      <c r="F25" s="1"/>
    </row>
    <row r="31" spans="1:6" ht="12" customHeight="1">
      <c r="F31" s="264"/>
    </row>
  </sheetData>
  <mergeCells count="1">
    <mergeCell ref="A1:F1"/>
  </mergeCells>
  <printOptions gridLines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H191"/>
  <sheetViews>
    <sheetView showGridLines="0" workbookViewId="0">
      <pane ySplit="12" topLeftCell="A175" activePane="bottomLeft" state="frozenSplit"/>
      <selection pane="bottomLeft" activeCell="G190" sqref="G190"/>
    </sheetView>
  </sheetViews>
  <sheetFormatPr defaultColWidth="9" defaultRowHeight="12" customHeight="1"/>
  <cols>
    <col min="1" max="1" width="6.28515625" style="152" customWidth="1"/>
    <col min="2" max="2" width="6.28515625" style="151" customWidth="1"/>
    <col min="3" max="3" width="11" style="151" customWidth="1"/>
    <col min="4" max="4" width="49.42578125" style="151" customWidth="1"/>
    <col min="5" max="5" width="4.42578125" style="151" customWidth="1"/>
    <col min="6" max="6" width="9.5703125" style="149" customWidth="1"/>
    <col min="7" max="7" width="13.28515625" style="150" customWidth="1"/>
    <col min="8" max="8" width="15.28515625" style="150" customWidth="1"/>
    <col min="9" max="16384" width="9" style="1"/>
  </cols>
  <sheetData>
    <row r="1" spans="1:8" s="2" customFormat="1" ht="27.75" customHeight="1">
      <c r="A1" s="320" t="s">
        <v>340</v>
      </c>
      <c r="B1" s="320"/>
      <c r="C1" s="320"/>
      <c r="D1" s="320"/>
      <c r="E1" s="320"/>
      <c r="F1" s="320"/>
      <c r="G1" s="320"/>
      <c r="H1" s="320"/>
    </row>
    <row r="2" spans="1:8" s="2" customFormat="1" ht="12.75" customHeight="1">
      <c r="A2" s="196" t="s">
        <v>472</v>
      </c>
      <c r="B2" s="196"/>
      <c r="C2" s="196"/>
      <c r="D2" s="196"/>
      <c r="E2" s="196"/>
      <c r="F2" s="196"/>
      <c r="G2" s="196"/>
      <c r="H2" s="196"/>
    </row>
    <row r="3" spans="1:8" s="2" customFormat="1" ht="12.75" customHeight="1">
      <c r="A3" s="196" t="s">
        <v>339</v>
      </c>
      <c r="B3" s="196"/>
      <c r="C3" s="196"/>
      <c r="D3" s="196"/>
      <c r="E3" s="196"/>
      <c r="F3" s="196"/>
      <c r="G3" s="196"/>
      <c r="H3" s="196"/>
    </row>
    <row r="4" spans="1:8" s="2" customFormat="1" ht="13.5" customHeight="1">
      <c r="A4" s="197"/>
      <c r="B4" s="196"/>
      <c r="C4" s="197"/>
      <c r="D4" s="196"/>
      <c r="E4" s="196"/>
      <c r="F4" s="196"/>
      <c r="G4" s="196"/>
      <c r="H4" s="196"/>
    </row>
    <row r="5" spans="1:8" s="2" customFormat="1" ht="6.75" customHeight="1">
      <c r="A5" s="195"/>
      <c r="B5" s="195"/>
      <c r="C5" s="195"/>
      <c r="D5" s="195"/>
      <c r="E5" s="195"/>
      <c r="F5" s="195"/>
      <c r="G5" s="189"/>
      <c r="H5" s="189"/>
    </row>
    <row r="6" spans="1:8" s="2" customFormat="1" ht="12.75" customHeight="1">
      <c r="A6" s="192" t="s">
        <v>338</v>
      </c>
      <c r="B6" s="194"/>
      <c r="C6" s="194"/>
      <c r="D6" s="194"/>
      <c r="E6" s="194"/>
      <c r="F6" s="191"/>
      <c r="G6" s="193"/>
      <c r="H6" s="193"/>
    </row>
    <row r="7" spans="1:8" s="2" customFormat="1" ht="12.75" customHeight="1">
      <c r="A7" s="192" t="s">
        <v>337</v>
      </c>
      <c r="B7" s="194"/>
      <c r="C7" s="194"/>
      <c r="D7" s="194"/>
      <c r="E7" s="194"/>
      <c r="F7" s="191"/>
      <c r="G7" s="193"/>
      <c r="H7" s="192" t="s">
        <v>336</v>
      </c>
    </row>
    <row r="8" spans="1:8" s="2" customFormat="1" ht="12.75" customHeight="1">
      <c r="A8" s="192" t="s">
        <v>335</v>
      </c>
      <c r="B8" s="194"/>
      <c r="C8" s="194"/>
      <c r="D8" s="194"/>
      <c r="E8" s="194"/>
      <c r="F8" s="191"/>
      <c r="G8" s="193"/>
      <c r="H8" s="192" t="s">
        <v>334</v>
      </c>
    </row>
    <row r="9" spans="1:8" s="2" customFormat="1" ht="6.75" customHeight="1">
      <c r="A9" s="189"/>
      <c r="B9" s="189"/>
      <c r="C9" s="189"/>
      <c r="D9" s="189"/>
      <c r="E9" s="189"/>
      <c r="F9" s="189"/>
      <c r="G9" s="189"/>
      <c r="H9" s="189"/>
    </row>
    <row r="10" spans="1:8" s="2" customFormat="1" ht="24.75" customHeight="1">
      <c r="A10" s="190" t="s">
        <v>333</v>
      </c>
      <c r="B10" s="190" t="s">
        <v>332</v>
      </c>
      <c r="C10" s="190" t="s">
        <v>45</v>
      </c>
      <c r="D10" s="190" t="s">
        <v>44</v>
      </c>
      <c r="E10" s="190" t="s">
        <v>331</v>
      </c>
      <c r="F10" s="190" t="s">
        <v>330</v>
      </c>
      <c r="G10" s="190" t="s">
        <v>329</v>
      </c>
      <c r="H10" s="190" t="s">
        <v>328</v>
      </c>
    </row>
    <row r="11" spans="1:8" s="2" customFormat="1" ht="12.75" hidden="1" customHeight="1">
      <c r="A11" s="190" t="s">
        <v>3</v>
      </c>
      <c r="B11" s="190" t="s">
        <v>29</v>
      </c>
      <c r="C11" s="190" t="s">
        <v>87</v>
      </c>
      <c r="D11" s="190" t="s">
        <v>38</v>
      </c>
      <c r="E11" s="190" t="s">
        <v>36</v>
      </c>
      <c r="F11" s="190" t="s">
        <v>34</v>
      </c>
      <c r="G11" s="190" t="s">
        <v>74</v>
      </c>
      <c r="H11" s="190" t="s">
        <v>86</v>
      </c>
    </row>
    <row r="12" spans="1:8" s="2" customFormat="1" ht="6" customHeight="1">
      <c r="A12" s="189"/>
      <c r="B12" s="189"/>
      <c r="C12" s="189"/>
      <c r="D12" s="189"/>
      <c r="E12" s="189"/>
      <c r="F12" s="189"/>
      <c r="G12" s="189"/>
      <c r="H12" s="189"/>
    </row>
    <row r="13" spans="1:8" s="2" customFormat="1" ht="30.75" customHeight="1">
      <c r="A13" s="168"/>
      <c r="B13" s="167"/>
      <c r="C13" s="167" t="s">
        <v>42</v>
      </c>
      <c r="D13" s="167" t="s">
        <v>327</v>
      </c>
      <c r="E13" s="167"/>
      <c r="F13" s="165"/>
      <c r="G13" s="166"/>
      <c r="H13" s="166">
        <f>H14+H27+H33+H36+H43+H56+H69</f>
        <v>0</v>
      </c>
    </row>
    <row r="14" spans="1:8" s="2" customFormat="1" ht="28.5" customHeight="1">
      <c r="A14" s="164"/>
      <c r="B14" s="163"/>
      <c r="C14" s="163" t="s">
        <v>3</v>
      </c>
      <c r="D14" s="163" t="s">
        <v>326</v>
      </c>
      <c r="E14" s="163"/>
      <c r="F14" s="161"/>
      <c r="G14" s="162"/>
      <c r="H14" s="162">
        <f>SUM(H15:H25)</f>
        <v>0</v>
      </c>
    </row>
    <row r="15" spans="1:8" s="2" customFormat="1" ht="24" customHeight="1">
      <c r="A15" s="160">
        <v>1</v>
      </c>
      <c r="B15" s="159" t="s">
        <v>315</v>
      </c>
      <c r="C15" s="159" t="s">
        <v>325</v>
      </c>
      <c r="D15" s="159" t="s">
        <v>324</v>
      </c>
      <c r="E15" s="159" t="s">
        <v>258</v>
      </c>
      <c r="F15" s="157">
        <v>14.7</v>
      </c>
      <c r="G15" s="158">
        <v>0</v>
      </c>
      <c r="H15" s="158">
        <f>F15*G15</f>
        <v>0</v>
      </c>
    </row>
    <row r="16" spans="1:8" s="2" customFormat="1" ht="13.5" customHeight="1">
      <c r="A16" s="172"/>
      <c r="B16" s="171"/>
      <c r="C16" s="171"/>
      <c r="D16" s="171" t="s">
        <v>323</v>
      </c>
      <c r="E16" s="171"/>
      <c r="F16" s="169">
        <v>14.7</v>
      </c>
      <c r="G16" s="170"/>
      <c r="H16" s="170"/>
    </row>
    <row r="17" spans="1:8" s="2" customFormat="1" ht="24" customHeight="1">
      <c r="A17" s="160">
        <v>2</v>
      </c>
      <c r="B17" s="159" t="s">
        <v>315</v>
      </c>
      <c r="C17" s="159" t="s">
        <v>322</v>
      </c>
      <c r="D17" s="159" t="s">
        <v>321</v>
      </c>
      <c r="E17" s="159" t="s">
        <v>258</v>
      </c>
      <c r="F17" s="157">
        <v>9.6</v>
      </c>
      <c r="G17" s="158">
        <v>0</v>
      </c>
      <c r="H17" s="158">
        <f>F17*G17</f>
        <v>0</v>
      </c>
    </row>
    <row r="18" spans="1:8" s="2" customFormat="1" ht="13.5" customHeight="1">
      <c r="A18" s="172"/>
      <c r="B18" s="171"/>
      <c r="C18" s="171"/>
      <c r="D18" s="171" t="s">
        <v>320</v>
      </c>
      <c r="E18" s="171"/>
      <c r="F18" s="169">
        <v>9.6</v>
      </c>
      <c r="G18" s="170"/>
      <c r="H18" s="170"/>
    </row>
    <row r="19" spans="1:8" s="2" customFormat="1" ht="24" customHeight="1">
      <c r="A19" s="160">
        <v>3</v>
      </c>
      <c r="B19" s="159" t="s">
        <v>315</v>
      </c>
      <c r="C19" s="159" t="s">
        <v>319</v>
      </c>
      <c r="D19" s="159" t="s">
        <v>473</v>
      </c>
      <c r="E19" s="159" t="s">
        <v>258</v>
      </c>
      <c r="F19" s="157">
        <v>2.4</v>
      </c>
      <c r="G19" s="158">
        <v>0</v>
      </c>
      <c r="H19" s="158">
        <f>F19*G19</f>
        <v>0</v>
      </c>
    </row>
    <row r="20" spans="1:8" s="2" customFormat="1" ht="13.5" customHeight="1">
      <c r="A20" s="172"/>
      <c r="B20" s="171"/>
      <c r="C20" s="171"/>
      <c r="D20" s="171" t="s">
        <v>474</v>
      </c>
      <c r="E20" s="171"/>
      <c r="F20" s="169">
        <v>2.4</v>
      </c>
      <c r="G20" s="170"/>
      <c r="H20" s="170"/>
    </row>
    <row r="21" spans="1:8" s="2" customFormat="1" ht="24" customHeight="1">
      <c r="A21" s="160">
        <v>4</v>
      </c>
      <c r="B21" s="159" t="s">
        <v>315</v>
      </c>
      <c r="C21" s="159" t="s">
        <v>318</v>
      </c>
      <c r="D21" s="159" t="s">
        <v>317</v>
      </c>
      <c r="E21" s="159" t="s">
        <v>258</v>
      </c>
      <c r="F21" s="157">
        <v>4.6989999999999998</v>
      </c>
      <c r="G21" s="158">
        <v>0</v>
      </c>
      <c r="H21" s="158">
        <f>F21*G21</f>
        <v>0</v>
      </c>
    </row>
    <row r="22" spans="1:8" s="2" customFormat="1" ht="13.5" customHeight="1">
      <c r="A22" s="172"/>
      <c r="B22" s="171"/>
      <c r="C22" s="171"/>
      <c r="D22" s="171" t="s">
        <v>316</v>
      </c>
      <c r="E22" s="171"/>
      <c r="F22" s="169">
        <v>4.6989999999999998</v>
      </c>
      <c r="G22" s="170"/>
      <c r="H22" s="170"/>
    </row>
    <row r="23" spans="1:8" s="2" customFormat="1" ht="13.5" customHeight="1">
      <c r="A23" s="160">
        <v>5</v>
      </c>
      <c r="B23" s="159" t="s">
        <v>315</v>
      </c>
      <c r="C23" s="159" t="s">
        <v>314</v>
      </c>
      <c r="D23" s="159" t="s">
        <v>313</v>
      </c>
      <c r="E23" s="159" t="s">
        <v>258</v>
      </c>
      <c r="F23" s="157">
        <v>2.944</v>
      </c>
      <c r="G23" s="158">
        <v>0</v>
      </c>
      <c r="H23" s="158">
        <f>F23*G23</f>
        <v>0</v>
      </c>
    </row>
    <row r="24" spans="1:8" s="2" customFormat="1" ht="13.5" customHeight="1">
      <c r="A24" s="172"/>
      <c r="B24" s="171"/>
      <c r="C24" s="171"/>
      <c r="D24" s="171" t="s">
        <v>312</v>
      </c>
      <c r="E24" s="171"/>
      <c r="F24" s="169">
        <v>2.944</v>
      </c>
      <c r="G24" s="170"/>
      <c r="H24" s="170"/>
    </row>
    <row r="25" spans="1:8" s="2" customFormat="1" ht="24" customHeight="1">
      <c r="A25" s="160">
        <v>6</v>
      </c>
      <c r="B25" s="159" t="s">
        <v>311</v>
      </c>
      <c r="C25" s="159" t="s">
        <v>310</v>
      </c>
      <c r="D25" s="159" t="s">
        <v>309</v>
      </c>
      <c r="E25" s="159" t="s">
        <v>258</v>
      </c>
      <c r="F25" s="157">
        <v>33.442999999999998</v>
      </c>
      <c r="G25" s="158">
        <v>0</v>
      </c>
      <c r="H25" s="158">
        <f>F25*G25</f>
        <v>0</v>
      </c>
    </row>
    <row r="26" spans="1:8" s="2" customFormat="1" ht="13.5" customHeight="1">
      <c r="A26" s="172"/>
      <c r="B26" s="171"/>
      <c r="C26" s="171"/>
      <c r="D26" s="171" t="s">
        <v>308</v>
      </c>
      <c r="E26" s="171"/>
      <c r="F26" s="169">
        <v>33.442999999999998</v>
      </c>
      <c r="G26" s="170"/>
      <c r="H26" s="170"/>
    </row>
    <row r="27" spans="1:8" s="2" customFormat="1" ht="28.5" customHeight="1">
      <c r="A27" s="164"/>
      <c r="B27" s="163"/>
      <c r="C27" s="163" t="s">
        <v>29</v>
      </c>
      <c r="D27" s="163" t="s">
        <v>307</v>
      </c>
      <c r="E27" s="163"/>
      <c r="F27" s="161"/>
      <c r="G27" s="162"/>
      <c r="H27" s="162">
        <f>SUM(H28:H32)</f>
        <v>0</v>
      </c>
    </row>
    <row r="28" spans="1:8" s="2" customFormat="1" ht="13.5" customHeight="1">
      <c r="A28" s="160">
        <v>7</v>
      </c>
      <c r="B28" s="159" t="s">
        <v>243</v>
      </c>
      <c r="C28" s="159" t="s">
        <v>306</v>
      </c>
      <c r="D28" s="159" t="s">
        <v>305</v>
      </c>
      <c r="E28" s="267" t="s">
        <v>258</v>
      </c>
      <c r="F28" s="269">
        <f>(3.14*0.15*0.15)*0.5*30 + 2*0.4*0.4*0.8</f>
        <v>1.3157499999999998</v>
      </c>
      <c r="G28" s="268">
        <v>0</v>
      </c>
      <c r="H28" s="158">
        <f>F28*G28</f>
        <v>0</v>
      </c>
    </row>
    <row r="29" spans="1:8" s="2" customFormat="1" ht="13.5" customHeight="1">
      <c r="A29" s="172"/>
      <c r="B29" s="171"/>
      <c r="C29" s="171"/>
      <c r="D29" s="171" t="s">
        <v>436</v>
      </c>
      <c r="E29" s="171"/>
      <c r="F29" s="266">
        <f>(3.14*0.15*0.15)*0.5*30 + 2*0.4*0.4*0.8</f>
        <v>1.3157499999999998</v>
      </c>
      <c r="G29" s="170"/>
      <c r="H29" s="170"/>
    </row>
    <row r="30" spans="1:8" s="2" customFormat="1" ht="13.5" customHeight="1">
      <c r="A30" s="160">
        <v>8</v>
      </c>
      <c r="B30" s="159" t="s">
        <v>304</v>
      </c>
      <c r="C30" s="159" t="s">
        <v>303</v>
      </c>
      <c r="D30" s="159" t="s">
        <v>302</v>
      </c>
      <c r="E30" s="159" t="s">
        <v>168</v>
      </c>
      <c r="F30" s="157">
        <v>42</v>
      </c>
      <c r="G30" s="158">
        <v>0</v>
      </c>
      <c r="H30" s="158">
        <f>F30*G30</f>
        <v>0</v>
      </c>
    </row>
    <row r="31" spans="1:8" s="2" customFormat="1" ht="13.5" customHeight="1">
      <c r="A31" s="172"/>
      <c r="B31" s="171"/>
      <c r="C31" s="171"/>
      <c r="D31" s="171" t="s">
        <v>301</v>
      </c>
      <c r="E31" s="171"/>
      <c r="F31" s="169">
        <v>42</v>
      </c>
      <c r="G31" s="170"/>
      <c r="H31" s="170"/>
    </row>
    <row r="32" spans="1:8" s="2" customFormat="1" ht="13.5" customHeight="1">
      <c r="A32" s="176">
        <v>9</v>
      </c>
      <c r="B32" s="175" t="s">
        <v>300</v>
      </c>
      <c r="C32" s="175" t="s">
        <v>299</v>
      </c>
      <c r="D32" s="175" t="s">
        <v>298</v>
      </c>
      <c r="E32" s="175" t="s">
        <v>150</v>
      </c>
      <c r="F32" s="173">
        <v>14</v>
      </c>
      <c r="G32" s="174">
        <v>0</v>
      </c>
      <c r="H32" s="158">
        <f>F32*G32</f>
        <v>0</v>
      </c>
    </row>
    <row r="33" spans="1:8" s="2" customFormat="1" ht="28.5" customHeight="1">
      <c r="A33" s="164"/>
      <c r="B33" s="163"/>
      <c r="C33" s="163" t="s">
        <v>38</v>
      </c>
      <c r="D33" s="163" t="s">
        <v>297</v>
      </c>
      <c r="E33" s="163"/>
      <c r="F33" s="161"/>
      <c r="G33" s="162"/>
      <c r="H33" s="162">
        <f>H34</f>
        <v>0</v>
      </c>
    </row>
    <row r="34" spans="1:8" s="2" customFormat="1" ht="13.5" customHeight="1">
      <c r="A34" s="160">
        <v>10</v>
      </c>
      <c r="B34" s="159" t="s">
        <v>296</v>
      </c>
      <c r="C34" s="159" t="s">
        <v>295</v>
      </c>
      <c r="D34" s="159" t="s">
        <v>294</v>
      </c>
      <c r="E34" s="159" t="s">
        <v>168</v>
      </c>
      <c r="F34" s="157">
        <v>35.840000000000003</v>
      </c>
      <c r="G34" s="158">
        <v>0</v>
      </c>
      <c r="H34" s="158">
        <f>F34*G34</f>
        <v>0</v>
      </c>
    </row>
    <row r="35" spans="1:8" s="2" customFormat="1" ht="13.5" customHeight="1">
      <c r="A35" s="172"/>
      <c r="B35" s="171"/>
      <c r="C35" s="171"/>
      <c r="D35" s="171" t="s">
        <v>207</v>
      </c>
      <c r="E35" s="171"/>
      <c r="F35" s="169">
        <v>35.840000000000003</v>
      </c>
      <c r="G35" s="170"/>
      <c r="H35" s="170"/>
    </row>
    <row r="36" spans="1:8" s="2" customFormat="1" ht="28.5" customHeight="1">
      <c r="A36" s="164"/>
      <c r="B36" s="163"/>
      <c r="C36" s="163" t="s">
        <v>36</v>
      </c>
      <c r="D36" s="163" t="s">
        <v>293</v>
      </c>
      <c r="E36" s="163"/>
      <c r="F36" s="161"/>
      <c r="G36" s="162"/>
      <c r="H36" s="162">
        <f>SUM(H37:H41)</f>
        <v>0</v>
      </c>
    </row>
    <row r="37" spans="1:8" s="2" customFormat="1" ht="13.5" customHeight="1">
      <c r="A37" s="160">
        <v>11</v>
      </c>
      <c r="B37" s="159" t="s">
        <v>287</v>
      </c>
      <c r="C37" s="159" t="s">
        <v>292</v>
      </c>
      <c r="D37" s="159" t="s">
        <v>291</v>
      </c>
      <c r="E37" s="159" t="s">
        <v>168</v>
      </c>
      <c r="F37" s="157">
        <v>43.92</v>
      </c>
      <c r="G37" s="158">
        <v>0</v>
      </c>
      <c r="H37" s="158">
        <f>F37*G37</f>
        <v>0</v>
      </c>
    </row>
    <row r="38" spans="1:8" s="2" customFormat="1" ht="13.5" customHeight="1">
      <c r="A38" s="172"/>
      <c r="B38" s="171"/>
      <c r="C38" s="171"/>
      <c r="D38" s="171" t="s">
        <v>290</v>
      </c>
      <c r="E38" s="171"/>
      <c r="F38" s="169">
        <v>43.92</v>
      </c>
      <c r="G38" s="170"/>
      <c r="H38" s="170"/>
    </row>
    <row r="39" spans="1:8" s="2" customFormat="1" ht="13.5" customHeight="1">
      <c r="A39" s="160">
        <v>12</v>
      </c>
      <c r="B39" s="159" t="s">
        <v>287</v>
      </c>
      <c r="C39" s="159" t="s">
        <v>286</v>
      </c>
      <c r="D39" s="159" t="s">
        <v>289</v>
      </c>
      <c r="E39" s="159" t="s">
        <v>168</v>
      </c>
      <c r="F39" s="157">
        <v>27.8</v>
      </c>
      <c r="G39" s="158">
        <v>0</v>
      </c>
      <c r="H39" s="158">
        <f>F39*G39</f>
        <v>0</v>
      </c>
    </row>
    <row r="40" spans="1:8" s="2" customFormat="1" ht="13.5" customHeight="1">
      <c r="A40" s="172"/>
      <c r="B40" s="171"/>
      <c r="C40" s="171"/>
      <c r="D40" s="171" t="s">
        <v>288</v>
      </c>
      <c r="E40" s="171"/>
      <c r="F40" s="169">
        <v>27.8</v>
      </c>
      <c r="G40" s="170"/>
      <c r="H40" s="170"/>
    </row>
    <row r="41" spans="1:8" s="2" customFormat="1" ht="13.5" customHeight="1">
      <c r="A41" s="160">
        <v>13</v>
      </c>
      <c r="B41" s="159" t="s">
        <v>287</v>
      </c>
      <c r="C41" s="159" t="s">
        <v>286</v>
      </c>
      <c r="D41" s="159" t="s">
        <v>285</v>
      </c>
      <c r="E41" s="159" t="s">
        <v>168</v>
      </c>
      <c r="F41" s="157">
        <v>53</v>
      </c>
      <c r="G41" s="158">
        <v>0</v>
      </c>
      <c r="H41" s="158">
        <f>F41*G41</f>
        <v>0</v>
      </c>
    </row>
    <row r="42" spans="1:8" s="2" customFormat="1" ht="13.5" customHeight="1">
      <c r="A42" s="172"/>
      <c r="B42" s="171"/>
      <c r="C42" s="171"/>
      <c r="D42" s="171" t="s">
        <v>284</v>
      </c>
      <c r="E42" s="171"/>
      <c r="F42" s="169">
        <v>53</v>
      </c>
      <c r="G42" s="170"/>
      <c r="H42" s="170"/>
    </row>
    <row r="43" spans="1:8" s="2" customFormat="1" ht="28.5" customHeight="1">
      <c r="A43" s="164"/>
      <c r="B43" s="163"/>
      <c r="C43" s="163" t="s">
        <v>34</v>
      </c>
      <c r="D43" s="163" t="s">
        <v>283</v>
      </c>
      <c r="E43" s="163"/>
      <c r="F43" s="161"/>
      <c r="G43" s="162"/>
      <c r="H43" s="162">
        <f>SUM(H44:H55)</f>
        <v>0</v>
      </c>
    </row>
    <row r="44" spans="1:8" s="2" customFormat="1" ht="36" customHeight="1">
      <c r="A44" s="160">
        <v>14</v>
      </c>
      <c r="B44" s="159" t="s">
        <v>243</v>
      </c>
      <c r="C44" s="159" t="s">
        <v>282</v>
      </c>
      <c r="D44" s="159" t="s">
        <v>489</v>
      </c>
      <c r="E44" s="159" t="s">
        <v>168</v>
      </c>
      <c r="F44" s="157">
        <f>F48</f>
        <v>166.40800000000002</v>
      </c>
      <c r="G44" s="158">
        <v>0</v>
      </c>
      <c r="H44" s="158">
        <f>F44*G44</f>
        <v>0</v>
      </c>
    </row>
    <row r="45" spans="1:8" s="2" customFormat="1" ht="28.5" customHeight="1">
      <c r="A45" s="172"/>
      <c r="B45" s="171"/>
      <c r="C45" s="171"/>
      <c r="D45" s="171" t="s">
        <v>488</v>
      </c>
      <c r="E45" s="171"/>
      <c r="F45" s="169">
        <f>(6+1.36+6+3)*3.45-(3*1.8*2+1.5*1.8*2+1.2*0.8) +(6+6+3)*1.85+3*2*3.45-0.8*2*2</f>
        <v>84.531999999999996</v>
      </c>
      <c r="G45" s="170"/>
      <c r="H45" s="170"/>
    </row>
    <row r="46" spans="1:8" s="2" customFormat="1" ht="13.5" customHeight="1">
      <c r="A46" s="184"/>
      <c r="B46" s="183"/>
      <c r="C46" s="183"/>
      <c r="D46" s="183" t="s">
        <v>281</v>
      </c>
      <c r="E46" s="183"/>
      <c r="F46" s="181"/>
      <c r="G46" s="182"/>
      <c r="H46" s="182"/>
    </row>
    <row r="47" spans="1:8" s="2" customFormat="1" ht="23.25" customHeight="1">
      <c r="A47" s="172"/>
      <c r="B47" s="171"/>
      <c r="C47" s="171"/>
      <c r="D47" s="171" t="s">
        <v>487</v>
      </c>
      <c r="E47" s="171"/>
      <c r="F47" s="169">
        <f>(2.7+3)*2.5+0.8*(8.8+11.58+1.62+0.8)+1.2*(8.285+10.5+1.4)+0.8*(8.8+11.58+1.62+0.8)+1.2*(0.41+0.78+0.68)+0.8*0.7+0.7*2+1.6+0.7*1.6</f>
        <v>81.876000000000019</v>
      </c>
      <c r="G47" s="170"/>
      <c r="H47" s="170"/>
    </row>
    <row r="48" spans="1:8" s="2" customFormat="1" ht="13.5" customHeight="1">
      <c r="A48" s="180"/>
      <c r="B48" s="179"/>
      <c r="C48" s="179"/>
      <c r="D48" s="179" t="s">
        <v>166</v>
      </c>
      <c r="E48" s="179"/>
      <c r="F48" s="177">
        <f>SUM(F45:F47)</f>
        <v>166.40800000000002</v>
      </c>
      <c r="G48" s="178"/>
      <c r="H48" s="178"/>
    </row>
    <row r="49" spans="1:8" s="2" customFormat="1" ht="13.5" customHeight="1">
      <c r="A49" s="160">
        <v>16</v>
      </c>
      <c r="B49" s="159" t="s">
        <v>243</v>
      </c>
      <c r="C49" s="159" t="s">
        <v>280</v>
      </c>
      <c r="D49" s="159" t="s">
        <v>279</v>
      </c>
      <c r="E49" s="159" t="s">
        <v>258</v>
      </c>
      <c r="F49" s="157">
        <v>1.6240000000000001</v>
      </c>
      <c r="G49" s="158">
        <v>0</v>
      </c>
      <c r="H49" s="158">
        <f>F49*G49</f>
        <v>0</v>
      </c>
    </row>
    <row r="50" spans="1:8" s="2" customFormat="1" ht="13.5" customHeight="1">
      <c r="A50" s="172"/>
      <c r="B50" s="171"/>
      <c r="C50" s="171"/>
      <c r="D50" s="171" t="s">
        <v>278</v>
      </c>
      <c r="E50" s="171"/>
      <c r="F50" s="169">
        <v>1.6240000000000001</v>
      </c>
      <c r="G50" s="170"/>
      <c r="H50" s="170"/>
    </row>
    <row r="51" spans="1:8" s="2" customFormat="1" ht="13.5" customHeight="1">
      <c r="A51" s="160">
        <v>17</v>
      </c>
      <c r="B51" s="159" t="s">
        <v>243</v>
      </c>
      <c r="C51" s="159" t="s">
        <v>277</v>
      </c>
      <c r="D51" s="159" t="s">
        <v>276</v>
      </c>
      <c r="E51" s="159" t="s">
        <v>258</v>
      </c>
      <c r="F51" s="157">
        <v>0.68300000000000005</v>
      </c>
      <c r="G51" s="158">
        <v>0</v>
      </c>
      <c r="H51" s="158">
        <f>F51*G51</f>
        <v>0</v>
      </c>
    </row>
    <row r="52" spans="1:8" s="2" customFormat="1" ht="13.5" customHeight="1">
      <c r="A52" s="172"/>
      <c r="B52" s="171"/>
      <c r="C52" s="171"/>
      <c r="D52" s="171" t="s">
        <v>275</v>
      </c>
      <c r="E52" s="171"/>
      <c r="F52" s="169">
        <v>0.68300000000000005</v>
      </c>
      <c r="G52" s="170"/>
      <c r="H52" s="170"/>
    </row>
    <row r="53" spans="1:8" s="2" customFormat="1" ht="13.5" customHeight="1">
      <c r="A53" s="160">
        <v>18</v>
      </c>
      <c r="B53" s="159" t="s">
        <v>243</v>
      </c>
      <c r="C53" s="159" t="s">
        <v>274</v>
      </c>
      <c r="D53" s="159" t="s">
        <v>273</v>
      </c>
      <c r="E53" s="159" t="s">
        <v>240</v>
      </c>
      <c r="F53" s="157">
        <v>0.222</v>
      </c>
      <c r="G53" s="158">
        <v>0</v>
      </c>
      <c r="H53" s="158">
        <f>F53*G53</f>
        <v>0</v>
      </c>
    </row>
    <row r="54" spans="1:8" s="2" customFormat="1" ht="13.5" customHeight="1">
      <c r="A54" s="172"/>
      <c r="B54" s="171"/>
      <c r="C54" s="171"/>
      <c r="D54" s="171" t="s">
        <v>272</v>
      </c>
      <c r="E54" s="171"/>
      <c r="F54" s="169">
        <v>0.222</v>
      </c>
      <c r="G54" s="170"/>
      <c r="H54" s="170"/>
    </row>
    <row r="55" spans="1:8" s="2" customFormat="1" ht="13.5" customHeight="1">
      <c r="A55" s="286">
        <v>19</v>
      </c>
      <c r="B55" s="287" t="s">
        <v>139</v>
      </c>
      <c r="C55" s="287" t="s">
        <v>270</v>
      </c>
      <c r="D55" s="287" t="s">
        <v>467</v>
      </c>
      <c r="E55" s="287" t="s">
        <v>126</v>
      </c>
      <c r="F55" s="288">
        <v>1</v>
      </c>
      <c r="G55" s="270">
        <v>0</v>
      </c>
      <c r="H55" s="270">
        <f>F55*G55</f>
        <v>0</v>
      </c>
    </row>
    <row r="56" spans="1:8" s="2" customFormat="1" ht="28.5" customHeight="1">
      <c r="A56" s="164"/>
      <c r="B56" s="163"/>
      <c r="C56" s="163" t="s">
        <v>31</v>
      </c>
      <c r="D56" s="163" t="s">
        <v>269</v>
      </c>
      <c r="E56" s="163"/>
      <c r="F56" s="161"/>
      <c r="G56" s="162"/>
      <c r="H56" s="162">
        <f>SUM(H57:H68)</f>
        <v>0</v>
      </c>
    </row>
    <row r="57" spans="1:8" s="2" customFormat="1" ht="24" customHeight="1">
      <c r="A57" s="160">
        <v>20</v>
      </c>
      <c r="B57" s="159" t="s">
        <v>264</v>
      </c>
      <c r="C57" s="159" t="s">
        <v>268</v>
      </c>
      <c r="D57" s="159" t="s">
        <v>267</v>
      </c>
      <c r="E57" s="159" t="s">
        <v>168</v>
      </c>
      <c r="F57" s="157">
        <v>86.4</v>
      </c>
      <c r="G57" s="158">
        <v>0</v>
      </c>
      <c r="H57" s="158">
        <f>F57*G57</f>
        <v>0</v>
      </c>
    </row>
    <row r="58" spans="1:8" s="2" customFormat="1" ht="13.5" customHeight="1">
      <c r="A58" s="172"/>
      <c r="B58" s="171"/>
      <c r="C58" s="171"/>
      <c r="D58" s="171" t="s">
        <v>261</v>
      </c>
      <c r="E58" s="171"/>
      <c r="F58" s="169">
        <v>86.4</v>
      </c>
      <c r="G58" s="170"/>
      <c r="H58" s="170"/>
    </row>
    <row r="59" spans="1:8" s="2" customFormat="1" ht="24" customHeight="1">
      <c r="A59" s="160">
        <v>21</v>
      </c>
      <c r="B59" s="159" t="s">
        <v>264</v>
      </c>
      <c r="C59" s="159" t="s">
        <v>266</v>
      </c>
      <c r="D59" s="159" t="s">
        <v>265</v>
      </c>
      <c r="E59" s="159" t="s">
        <v>168</v>
      </c>
      <c r="F59" s="157">
        <v>86.4</v>
      </c>
      <c r="G59" s="158">
        <v>0</v>
      </c>
      <c r="H59" s="158">
        <f>F59*G59</f>
        <v>0</v>
      </c>
    </row>
    <row r="60" spans="1:8" s="2" customFormat="1" ht="13.5" customHeight="1">
      <c r="A60" s="172"/>
      <c r="B60" s="171"/>
      <c r="C60" s="171"/>
      <c r="D60" s="171" t="s">
        <v>261</v>
      </c>
      <c r="E60" s="171"/>
      <c r="F60" s="169">
        <v>86.4</v>
      </c>
      <c r="G60" s="170"/>
      <c r="H60" s="170"/>
    </row>
    <row r="61" spans="1:8" s="2" customFormat="1" ht="24" customHeight="1">
      <c r="A61" s="160">
        <v>22</v>
      </c>
      <c r="B61" s="159" t="s">
        <v>264</v>
      </c>
      <c r="C61" s="159" t="s">
        <v>263</v>
      </c>
      <c r="D61" s="159" t="s">
        <v>262</v>
      </c>
      <c r="E61" s="159" t="s">
        <v>168</v>
      </c>
      <c r="F61" s="157">
        <v>86.4</v>
      </c>
      <c r="G61" s="158">
        <v>0</v>
      </c>
      <c r="H61" s="158">
        <f>F61*G61</f>
        <v>0</v>
      </c>
    </row>
    <row r="62" spans="1:8" s="2" customFormat="1" ht="13.5" customHeight="1">
      <c r="A62" s="172"/>
      <c r="B62" s="171"/>
      <c r="C62" s="171"/>
      <c r="D62" s="171" t="s">
        <v>261</v>
      </c>
      <c r="E62" s="171"/>
      <c r="F62" s="169">
        <v>86.4</v>
      </c>
      <c r="G62" s="170"/>
      <c r="H62" s="170"/>
    </row>
    <row r="63" spans="1:8" s="2" customFormat="1" ht="13.5" customHeight="1">
      <c r="A63" s="160">
        <v>23</v>
      </c>
      <c r="B63" s="159" t="s">
        <v>246</v>
      </c>
      <c r="C63" s="159" t="s">
        <v>260</v>
      </c>
      <c r="D63" s="159" t="s">
        <v>259</v>
      </c>
      <c r="E63" s="159" t="s">
        <v>258</v>
      </c>
      <c r="F63" s="157">
        <v>22</v>
      </c>
      <c r="G63" s="158">
        <v>0</v>
      </c>
      <c r="H63" s="158">
        <f>F63*G63</f>
        <v>0</v>
      </c>
    </row>
    <row r="64" spans="1:8" s="2" customFormat="1" ht="13.5" customHeight="1">
      <c r="A64" s="172"/>
      <c r="B64" s="171"/>
      <c r="C64" s="171"/>
      <c r="D64" s="171" t="s">
        <v>257</v>
      </c>
      <c r="E64" s="171"/>
      <c r="F64" s="169">
        <v>22</v>
      </c>
      <c r="G64" s="170"/>
      <c r="H64" s="170"/>
    </row>
    <row r="65" spans="1:8" s="2" customFormat="1" ht="13.5" customHeight="1">
      <c r="A65" s="160">
        <v>24</v>
      </c>
      <c r="B65" s="159" t="s">
        <v>139</v>
      </c>
      <c r="C65" s="159" t="s">
        <v>256</v>
      </c>
      <c r="D65" s="159" t="s">
        <v>255</v>
      </c>
      <c r="E65" s="159" t="s">
        <v>126</v>
      </c>
      <c r="F65" s="157">
        <v>1</v>
      </c>
      <c r="G65" s="158">
        <v>0</v>
      </c>
      <c r="H65" s="158">
        <f>F65*G65</f>
        <v>0</v>
      </c>
    </row>
    <row r="66" spans="1:8" s="2" customFormat="1" ht="34.5" customHeight="1">
      <c r="A66" s="160">
        <v>25</v>
      </c>
      <c r="B66" s="159" t="s">
        <v>139</v>
      </c>
      <c r="C66" s="159" t="s">
        <v>254</v>
      </c>
      <c r="D66" s="159" t="s">
        <v>253</v>
      </c>
      <c r="E66" s="159" t="s">
        <v>193</v>
      </c>
      <c r="F66" s="157">
        <v>2</v>
      </c>
      <c r="G66" s="158">
        <v>0</v>
      </c>
      <c r="H66" s="158">
        <f>F66*G66</f>
        <v>0</v>
      </c>
    </row>
    <row r="67" spans="1:8" s="2" customFormat="1" ht="13.5" customHeight="1">
      <c r="A67" s="160">
        <v>26</v>
      </c>
      <c r="B67" s="159" t="s">
        <v>139</v>
      </c>
      <c r="C67" s="159" t="s">
        <v>252</v>
      </c>
      <c r="D67" s="159" t="s">
        <v>469</v>
      </c>
      <c r="E67" s="159" t="s">
        <v>126</v>
      </c>
      <c r="F67" s="157">
        <v>1</v>
      </c>
      <c r="G67" s="158">
        <v>0</v>
      </c>
      <c r="H67" s="158">
        <f>F67*G67</f>
        <v>0</v>
      </c>
    </row>
    <row r="68" spans="1:8" s="2" customFormat="1" ht="13.5" customHeight="1">
      <c r="A68" s="160">
        <v>27</v>
      </c>
      <c r="B68" s="159" t="s">
        <v>139</v>
      </c>
      <c r="C68" s="159" t="s">
        <v>468</v>
      </c>
      <c r="D68" s="159" t="s">
        <v>251</v>
      </c>
      <c r="E68" s="159" t="s">
        <v>126</v>
      </c>
      <c r="F68" s="157">
        <v>2</v>
      </c>
      <c r="G68" s="158">
        <v>0</v>
      </c>
      <c r="H68" s="158">
        <f>F68*G68</f>
        <v>0</v>
      </c>
    </row>
    <row r="69" spans="1:8" s="2" customFormat="1" ht="28.5" customHeight="1">
      <c r="A69" s="188"/>
      <c r="B69" s="187"/>
      <c r="C69" s="187" t="s">
        <v>28</v>
      </c>
      <c r="D69" s="187" t="s">
        <v>250</v>
      </c>
      <c r="E69" s="187"/>
      <c r="F69" s="185"/>
      <c r="G69" s="186"/>
      <c r="H69" s="186">
        <f>SUM(H70:H73)</f>
        <v>0</v>
      </c>
    </row>
    <row r="70" spans="1:8" s="2" customFormat="1" ht="24" customHeight="1">
      <c r="A70" s="160">
        <v>28</v>
      </c>
      <c r="B70" s="159" t="s">
        <v>246</v>
      </c>
      <c r="C70" s="159" t="s">
        <v>249</v>
      </c>
      <c r="D70" s="159" t="s">
        <v>248</v>
      </c>
      <c r="E70" s="159" t="s">
        <v>240</v>
      </c>
      <c r="F70" s="157">
        <v>48.655000000000001</v>
      </c>
      <c r="G70" s="158">
        <v>0</v>
      </c>
      <c r="H70" s="158">
        <f>F70*G70</f>
        <v>0</v>
      </c>
    </row>
    <row r="71" spans="1:8" s="2" customFormat="1" ht="24" customHeight="1">
      <c r="A71" s="160">
        <v>29</v>
      </c>
      <c r="B71" s="159" t="s">
        <v>246</v>
      </c>
      <c r="C71" s="159" t="s">
        <v>247</v>
      </c>
      <c r="D71" s="159" t="s">
        <v>419</v>
      </c>
      <c r="E71" s="159" t="s">
        <v>240</v>
      </c>
      <c r="F71" s="157">
        <v>48.655000000000001</v>
      </c>
      <c r="G71" s="158">
        <v>0</v>
      </c>
      <c r="H71" s="158">
        <f>F71*G71</f>
        <v>0</v>
      </c>
    </row>
    <row r="72" spans="1:8" s="2" customFormat="1" ht="24" customHeight="1">
      <c r="A72" s="160">
        <v>30</v>
      </c>
      <c r="B72" s="159" t="s">
        <v>246</v>
      </c>
      <c r="C72" s="159" t="s">
        <v>245</v>
      </c>
      <c r="D72" s="159" t="s">
        <v>244</v>
      </c>
      <c r="E72" s="159" t="s">
        <v>240</v>
      </c>
      <c r="F72" s="157">
        <v>48.655000000000001</v>
      </c>
      <c r="G72" s="158">
        <v>0</v>
      </c>
      <c r="H72" s="158">
        <f>F72*G72</f>
        <v>0</v>
      </c>
    </row>
    <row r="73" spans="1:8" s="2" customFormat="1" ht="13.5" customHeight="1">
      <c r="A73" s="160">
        <v>31</v>
      </c>
      <c r="B73" s="159" t="s">
        <v>243</v>
      </c>
      <c r="C73" s="159" t="s">
        <v>242</v>
      </c>
      <c r="D73" s="159" t="s">
        <v>241</v>
      </c>
      <c r="E73" s="159" t="s">
        <v>240</v>
      </c>
      <c r="F73" s="157">
        <v>68.802999999999997</v>
      </c>
      <c r="G73" s="158">
        <v>0</v>
      </c>
      <c r="H73" s="158">
        <f>F73*G73</f>
        <v>0</v>
      </c>
    </row>
    <row r="74" spans="1:8" s="2" customFormat="1" ht="30.75" customHeight="1">
      <c r="A74" s="168"/>
      <c r="B74" s="167"/>
      <c r="C74" s="167" t="s">
        <v>26</v>
      </c>
      <c r="D74" s="167" t="s">
        <v>239</v>
      </c>
      <c r="E74" s="167"/>
      <c r="F74" s="165"/>
      <c r="G74" s="166"/>
      <c r="H74" s="166">
        <f>H75+H81+H119+H125+H133+H138+H156+H170+H186</f>
        <v>0</v>
      </c>
    </row>
    <row r="75" spans="1:8" s="2" customFormat="1" ht="28.5" customHeight="1">
      <c r="A75" s="164"/>
      <c r="B75" s="163"/>
      <c r="C75" s="163" t="s">
        <v>24</v>
      </c>
      <c r="D75" s="163" t="s">
        <v>238</v>
      </c>
      <c r="E75" s="163"/>
      <c r="F75" s="161"/>
      <c r="G75" s="162"/>
      <c r="H75" s="162">
        <f>SUM(H76:H80)</f>
        <v>0</v>
      </c>
    </row>
    <row r="76" spans="1:8" s="2" customFormat="1" ht="13.5" customHeight="1">
      <c r="A76" s="160">
        <v>32</v>
      </c>
      <c r="B76" s="159" t="s">
        <v>24</v>
      </c>
      <c r="C76" s="159" t="s">
        <v>237</v>
      </c>
      <c r="D76" s="159" t="s">
        <v>236</v>
      </c>
      <c r="E76" s="159" t="s">
        <v>168</v>
      </c>
      <c r="F76" s="157">
        <v>40.08</v>
      </c>
      <c r="G76" s="158">
        <v>0</v>
      </c>
      <c r="H76" s="158">
        <f>F76*G76</f>
        <v>0</v>
      </c>
    </row>
    <row r="77" spans="1:8" s="2" customFormat="1" ht="13.5" customHeight="1">
      <c r="A77" s="172"/>
      <c r="B77" s="171"/>
      <c r="C77" s="171"/>
      <c r="D77" s="171" t="s">
        <v>235</v>
      </c>
      <c r="E77" s="171"/>
      <c r="F77" s="169">
        <v>40.08</v>
      </c>
      <c r="G77" s="170"/>
      <c r="H77" s="170"/>
    </row>
    <row r="78" spans="1:8" s="2" customFormat="1" ht="13.5" customHeight="1">
      <c r="A78" s="176">
        <v>33</v>
      </c>
      <c r="B78" s="175" t="s">
        <v>234</v>
      </c>
      <c r="C78" s="175" t="s">
        <v>233</v>
      </c>
      <c r="D78" s="175" t="s">
        <v>232</v>
      </c>
      <c r="E78" s="175" t="s">
        <v>168</v>
      </c>
      <c r="F78" s="173">
        <v>46.091999999999999</v>
      </c>
      <c r="G78" s="174">
        <v>0</v>
      </c>
      <c r="H78" s="158">
        <f>F78*G78</f>
        <v>0</v>
      </c>
    </row>
    <row r="79" spans="1:8" s="2" customFormat="1" ht="13.5" customHeight="1">
      <c r="A79" s="172"/>
      <c r="B79" s="171"/>
      <c r="C79" s="171"/>
      <c r="D79" s="171" t="s">
        <v>231</v>
      </c>
      <c r="E79" s="171"/>
      <c r="F79" s="169">
        <v>46.091999999999999</v>
      </c>
      <c r="G79" s="170"/>
      <c r="H79" s="170"/>
    </row>
    <row r="80" spans="1:8" s="2" customFormat="1" ht="24" customHeight="1">
      <c r="A80" s="160">
        <v>34</v>
      </c>
      <c r="B80" s="159" t="s">
        <v>24</v>
      </c>
      <c r="C80" s="159" t="s">
        <v>230</v>
      </c>
      <c r="D80" s="159" t="s">
        <v>229</v>
      </c>
      <c r="E80" s="159" t="s">
        <v>59</v>
      </c>
      <c r="F80" s="157">
        <v>127.31399999999999</v>
      </c>
      <c r="G80" s="158">
        <v>0</v>
      </c>
      <c r="H80" s="158">
        <f>F80*G80</f>
        <v>0</v>
      </c>
    </row>
    <row r="81" spans="1:8" s="2" customFormat="1" ht="28.5" customHeight="1">
      <c r="A81" s="164"/>
      <c r="B81" s="163"/>
      <c r="C81" s="163" t="s">
        <v>22</v>
      </c>
      <c r="D81" s="163" t="s">
        <v>228</v>
      </c>
      <c r="E81" s="163"/>
      <c r="F81" s="161"/>
      <c r="G81" s="162"/>
      <c r="H81" s="162">
        <f>SUM(H82:H118)</f>
        <v>0</v>
      </c>
    </row>
    <row r="82" spans="1:8" s="2" customFormat="1" ht="13.5" customHeight="1">
      <c r="A82" s="160">
        <v>35</v>
      </c>
      <c r="B82" s="159" t="s">
        <v>22</v>
      </c>
      <c r="C82" s="159" t="s">
        <v>227</v>
      </c>
      <c r="D82" s="159" t="s">
        <v>226</v>
      </c>
      <c r="E82" s="159" t="s">
        <v>168</v>
      </c>
      <c r="F82" s="157">
        <f>F84</f>
        <v>32.479999999999997</v>
      </c>
      <c r="G82" s="158">
        <v>0</v>
      </c>
      <c r="H82" s="158">
        <f>F82*G82</f>
        <v>0</v>
      </c>
    </row>
    <row r="83" spans="1:8" s="2" customFormat="1" ht="13.5" customHeight="1">
      <c r="A83" s="172"/>
      <c r="B83" s="171"/>
      <c r="C83" s="171"/>
      <c r="D83" s="171" t="s">
        <v>492</v>
      </c>
      <c r="E83" s="171"/>
      <c r="F83" s="169">
        <f>5.8*2.8*2</f>
        <v>32.479999999999997</v>
      </c>
      <c r="G83" s="170"/>
      <c r="H83" s="170"/>
    </row>
    <row r="84" spans="1:8" s="2" customFormat="1" ht="13.5" customHeight="1">
      <c r="A84" s="180"/>
      <c r="B84" s="179"/>
      <c r="C84" s="179"/>
      <c r="D84" s="179" t="s">
        <v>166</v>
      </c>
      <c r="E84" s="179"/>
      <c r="F84" s="177">
        <f>F83</f>
        <v>32.479999999999997</v>
      </c>
      <c r="G84" s="178"/>
      <c r="H84" s="178"/>
    </row>
    <row r="85" spans="1:8" s="2" customFormat="1" ht="13.5" customHeight="1">
      <c r="A85" s="176">
        <v>36</v>
      </c>
      <c r="B85" s="175" t="s">
        <v>199</v>
      </c>
      <c r="C85" s="175" t="s">
        <v>225</v>
      </c>
      <c r="D85" s="175" t="s">
        <v>214</v>
      </c>
      <c r="E85" s="175" t="s">
        <v>168</v>
      </c>
      <c r="F85" s="173">
        <v>37.631999999999998</v>
      </c>
      <c r="G85" s="174">
        <v>0</v>
      </c>
      <c r="H85" s="158">
        <f>F85*G85</f>
        <v>0</v>
      </c>
    </row>
    <row r="86" spans="1:8" s="2" customFormat="1" ht="13.5" customHeight="1">
      <c r="A86" s="172"/>
      <c r="B86" s="171"/>
      <c r="C86" s="171"/>
      <c r="D86" s="171" t="s">
        <v>224</v>
      </c>
      <c r="E86" s="171"/>
      <c r="F86" s="169">
        <v>37.631999999999998</v>
      </c>
      <c r="G86" s="170"/>
      <c r="H86" s="170"/>
    </row>
    <row r="87" spans="1:8" s="2" customFormat="1" ht="13.5" customHeight="1">
      <c r="A87" s="180"/>
      <c r="B87" s="179"/>
      <c r="C87" s="179"/>
      <c r="D87" s="179" t="s">
        <v>166</v>
      </c>
      <c r="E87" s="179"/>
      <c r="F87" s="177">
        <v>37.631999999999998</v>
      </c>
      <c r="G87" s="178"/>
      <c r="H87" s="178"/>
    </row>
    <row r="88" spans="1:8" s="2" customFormat="1" ht="24" customHeight="1">
      <c r="A88" s="160">
        <v>37</v>
      </c>
      <c r="B88" s="159" t="s">
        <v>22</v>
      </c>
      <c r="C88" s="159" t="s">
        <v>223</v>
      </c>
      <c r="D88" s="159" t="s">
        <v>222</v>
      </c>
      <c r="E88" s="159" t="s">
        <v>168</v>
      </c>
      <c r="F88" s="157">
        <f>F89</f>
        <v>32.479999999999997</v>
      </c>
      <c r="G88" s="158">
        <v>0</v>
      </c>
      <c r="H88" s="158">
        <f>F88*G88</f>
        <v>0</v>
      </c>
    </row>
    <row r="89" spans="1:8" s="2" customFormat="1" ht="13.5" customHeight="1">
      <c r="A89" s="172"/>
      <c r="B89" s="171"/>
      <c r="C89" s="171"/>
      <c r="D89" s="171" t="s">
        <v>490</v>
      </c>
      <c r="E89" s="171"/>
      <c r="F89" s="169">
        <f>(5.8*2)*2.8</f>
        <v>32.479999999999997</v>
      </c>
      <c r="G89" s="170"/>
      <c r="H89" s="170"/>
    </row>
    <row r="90" spans="1:8" s="2" customFormat="1" ht="13.5" customHeight="1">
      <c r="A90" s="176">
        <v>38</v>
      </c>
      <c r="B90" s="175" t="s">
        <v>199</v>
      </c>
      <c r="C90" s="175" t="s">
        <v>221</v>
      </c>
      <c r="D90" s="175" t="s">
        <v>214</v>
      </c>
      <c r="E90" s="175" t="s">
        <v>168</v>
      </c>
      <c r="F90" s="173">
        <f>F91</f>
        <v>34.103999999999999</v>
      </c>
      <c r="G90" s="174">
        <v>0</v>
      </c>
      <c r="H90" s="158">
        <f>F90*G90</f>
        <v>0</v>
      </c>
    </row>
    <row r="91" spans="1:8" s="2" customFormat="1" ht="13.5" customHeight="1">
      <c r="A91" s="172"/>
      <c r="B91" s="171"/>
      <c r="C91" s="171"/>
      <c r="D91" s="171" t="s">
        <v>491</v>
      </c>
      <c r="E91" s="171"/>
      <c r="F91" s="169">
        <f>(5.8*2)*2.8*1.05</f>
        <v>34.103999999999999</v>
      </c>
      <c r="G91" s="170"/>
      <c r="H91" s="170"/>
    </row>
    <row r="92" spans="1:8" s="2" customFormat="1" ht="13.5" customHeight="1">
      <c r="A92" s="176">
        <v>39</v>
      </c>
      <c r="B92" s="175" t="s">
        <v>199</v>
      </c>
      <c r="C92" s="175" t="s">
        <v>220</v>
      </c>
      <c r="D92" s="175" t="s">
        <v>219</v>
      </c>
      <c r="E92" s="175" t="s">
        <v>168</v>
      </c>
      <c r="F92" s="173">
        <f>F93</f>
        <v>34.103999999999999</v>
      </c>
      <c r="G92" s="174">
        <v>0</v>
      </c>
      <c r="H92" s="158">
        <f>F92*G92</f>
        <v>0</v>
      </c>
    </row>
    <row r="93" spans="1:8" s="2" customFormat="1" ht="13.5" customHeight="1">
      <c r="A93" s="172"/>
      <c r="B93" s="171"/>
      <c r="C93" s="171"/>
      <c r="D93" s="171" t="s">
        <v>491</v>
      </c>
      <c r="E93" s="171"/>
      <c r="F93" s="169">
        <f>(5.8*2)*2.8*1.05</f>
        <v>34.103999999999999</v>
      </c>
      <c r="G93" s="170"/>
      <c r="H93" s="170"/>
    </row>
    <row r="94" spans="1:8" s="2" customFormat="1" ht="24" customHeight="1">
      <c r="A94" s="160">
        <v>40</v>
      </c>
      <c r="B94" s="159" t="s">
        <v>22</v>
      </c>
      <c r="C94" s="159" t="s">
        <v>218</v>
      </c>
      <c r="D94" s="159" t="s">
        <v>217</v>
      </c>
      <c r="E94" s="159" t="s">
        <v>168</v>
      </c>
      <c r="F94" s="157">
        <v>65.56</v>
      </c>
      <c r="G94" s="158">
        <v>0</v>
      </c>
      <c r="H94" s="158">
        <f>F94*G94</f>
        <v>0</v>
      </c>
    </row>
    <row r="95" spans="1:8" s="2" customFormat="1" ht="13.5" customHeight="1">
      <c r="A95" s="172"/>
      <c r="B95" s="171"/>
      <c r="C95" s="171"/>
      <c r="D95" s="171" t="s">
        <v>216</v>
      </c>
      <c r="E95" s="171"/>
      <c r="F95" s="169">
        <v>82.56</v>
      </c>
      <c r="G95" s="170"/>
      <c r="H95" s="170"/>
    </row>
    <row r="96" spans="1:8" s="2" customFormat="1" ht="13.5" customHeight="1">
      <c r="A96" s="172"/>
      <c r="B96" s="171"/>
      <c r="C96" s="171"/>
      <c r="D96" s="171" t="s">
        <v>212</v>
      </c>
      <c r="E96" s="171"/>
      <c r="F96" s="169">
        <v>-10.8</v>
      </c>
      <c r="G96" s="170"/>
      <c r="H96" s="170"/>
    </row>
    <row r="97" spans="1:8" s="2" customFormat="1" ht="13.5" customHeight="1">
      <c r="A97" s="172"/>
      <c r="B97" s="171"/>
      <c r="C97" s="171"/>
      <c r="D97" s="171" t="s">
        <v>211</v>
      </c>
      <c r="E97" s="171"/>
      <c r="F97" s="169">
        <v>-5.4</v>
      </c>
      <c r="G97" s="170"/>
      <c r="H97" s="170"/>
    </row>
    <row r="98" spans="1:8" s="2" customFormat="1" ht="13.5" customHeight="1">
      <c r="A98" s="172"/>
      <c r="B98" s="171"/>
      <c r="C98" s="171"/>
      <c r="D98" s="171" t="s">
        <v>210</v>
      </c>
      <c r="E98" s="171"/>
      <c r="F98" s="169">
        <v>-0.8</v>
      </c>
      <c r="G98" s="170"/>
      <c r="H98" s="170"/>
    </row>
    <row r="99" spans="1:8" s="2" customFormat="1" ht="13.5" customHeight="1">
      <c r="A99" s="180"/>
      <c r="B99" s="179"/>
      <c r="C99" s="179"/>
      <c r="D99" s="179" t="s">
        <v>166</v>
      </c>
      <c r="E99" s="179"/>
      <c r="F99" s="177">
        <v>65.56</v>
      </c>
      <c r="G99" s="178"/>
      <c r="H99" s="178"/>
    </row>
    <row r="100" spans="1:8" s="2" customFormat="1" ht="13.5" customHeight="1">
      <c r="A100" s="176">
        <v>41</v>
      </c>
      <c r="B100" s="175" t="s">
        <v>199</v>
      </c>
      <c r="C100" s="175" t="s">
        <v>215</v>
      </c>
      <c r="D100" s="175" t="s">
        <v>214</v>
      </c>
      <c r="E100" s="175" t="s">
        <v>168</v>
      </c>
      <c r="F100" s="173">
        <v>69.688000000000002</v>
      </c>
      <c r="G100" s="174">
        <v>0</v>
      </c>
      <c r="H100" s="158">
        <f>F100*G100</f>
        <v>0</v>
      </c>
    </row>
    <row r="101" spans="1:8" s="2" customFormat="1" ht="13.5" customHeight="1">
      <c r="A101" s="172"/>
      <c r="B101" s="171"/>
      <c r="C101" s="171"/>
      <c r="D101" s="171" t="s">
        <v>213</v>
      </c>
      <c r="E101" s="171"/>
      <c r="F101" s="169">
        <v>86.688000000000002</v>
      </c>
      <c r="G101" s="170"/>
      <c r="H101" s="170"/>
    </row>
    <row r="102" spans="1:8" s="2" customFormat="1" ht="13.5" customHeight="1">
      <c r="A102" s="172"/>
      <c r="B102" s="171"/>
      <c r="C102" s="171"/>
      <c r="D102" s="171" t="s">
        <v>212</v>
      </c>
      <c r="E102" s="171"/>
      <c r="F102" s="169">
        <v>-10.8</v>
      </c>
      <c r="G102" s="170"/>
      <c r="H102" s="170"/>
    </row>
    <row r="103" spans="1:8" s="2" customFormat="1" ht="13.5" customHeight="1">
      <c r="A103" s="172"/>
      <c r="B103" s="171"/>
      <c r="C103" s="171"/>
      <c r="D103" s="171" t="s">
        <v>211</v>
      </c>
      <c r="E103" s="171"/>
      <c r="F103" s="169">
        <v>-5.4</v>
      </c>
      <c r="G103" s="170"/>
      <c r="H103" s="170"/>
    </row>
    <row r="104" spans="1:8" s="2" customFormat="1" ht="13.5" customHeight="1">
      <c r="A104" s="172"/>
      <c r="B104" s="171"/>
      <c r="C104" s="171"/>
      <c r="D104" s="171" t="s">
        <v>210</v>
      </c>
      <c r="E104" s="171"/>
      <c r="F104" s="169">
        <v>-0.8</v>
      </c>
      <c r="G104" s="170"/>
      <c r="H104" s="170"/>
    </row>
    <row r="105" spans="1:8" s="2" customFormat="1" ht="13.5" customHeight="1">
      <c r="A105" s="180"/>
      <c r="B105" s="179"/>
      <c r="C105" s="179"/>
      <c r="D105" s="179" t="s">
        <v>166</v>
      </c>
      <c r="E105" s="179"/>
      <c r="F105" s="177">
        <v>69.688000000000002</v>
      </c>
      <c r="G105" s="178"/>
      <c r="H105" s="178"/>
    </row>
    <row r="106" spans="1:8" s="2" customFormat="1" ht="13.5" customHeight="1">
      <c r="A106" s="160">
        <v>42</v>
      </c>
      <c r="B106" s="159" t="s">
        <v>22</v>
      </c>
      <c r="C106" s="159" t="s">
        <v>209</v>
      </c>
      <c r="D106" s="159" t="s">
        <v>208</v>
      </c>
      <c r="E106" s="159" t="s">
        <v>168</v>
      </c>
      <c r="F106" s="157">
        <v>35.840000000000003</v>
      </c>
      <c r="G106" s="158">
        <v>0</v>
      </c>
      <c r="H106" s="158">
        <f>F106*G106</f>
        <v>0</v>
      </c>
    </row>
    <row r="107" spans="1:8" s="2" customFormat="1" ht="13.5" customHeight="1">
      <c r="A107" s="172"/>
      <c r="B107" s="171"/>
      <c r="C107" s="171"/>
      <c r="D107" s="171" t="s">
        <v>207</v>
      </c>
      <c r="E107" s="171"/>
      <c r="F107" s="169">
        <v>35.840000000000003</v>
      </c>
      <c r="G107" s="170"/>
      <c r="H107" s="170"/>
    </row>
    <row r="108" spans="1:8" s="2" customFormat="1" ht="13.5" customHeight="1">
      <c r="A108" s="176">
        <v>43</v>
      </c>
      <c r="B108" s="175" t="s">
        <v>199</v>
      </c>
      <c r="C108" s="175" t="s">
        <v>206</v>
      </c>
      <c r="D108" s="175" t="s">
        <v>197</v>
      </c>
      <c r="E108" s="175" t="s">
        <v>168</v>
      </c>
      <c r="F108" s="173">
        <v>37.631999999999998</v>
      </c>
      <c r="G108" s="174">
        <v>0</v>
      </c>
      <c r="H108" s="158">
        <f>F108*G108</f>
        <v>0</v>
      </c>
    </row>
    <row r="109" spans="1:8" s="2" customFormat="1" ht="13.5" customHeight="1">
      <c r="A109" s="172"/>
      <c r="B109" s="171"/>
      <c r="C109" s="171"/>
      <c r="D109" s="171" t="s">
        <v>192</v>
      </c>
      <c r="E109" s="171"/>
      <c r="F109" s="169">
        <v>37.631999999999998</v>
      </c>
      <c r="G109" s="170"/>
      <c r="H109" s="170"/>
    </row>
    <row r="110" spans="1:8" s="2" customFormat="1" ht="13.5" customHeight="1">
      <c r="A110" s="160">
        <v>44</v>
      </c>
      <c r="B110" s="159" t="s">
        <v>22</v>
      </c>
      <c r="C110" s="159" t="s">
        <v>205</v>
      </c>
      <c r="D110" s="159" t="s">
        <v>204</v>
      </c>
      <c r="E110" s="159" t="s">
        <v>168</v>
      </c>
      <c r="F110" s="157">
        <v>35.840000000000003</v>
      </c>
      <c r="G110" s="158">
        <v>0</v>
      </c>
      <c r="H110" s="158">
        <f>F110*G110</f>
        <v>0</v>
      </c>
    </row>
    <row r="111" spans="1:8" s="2" customFormat="1" ht="13.5" customHeight="1">
      <c r="A111" s="172"/>
      <c r="B111" s="171"/>
      <c r="C111" s="171"/>
      <c r="D111" s="171" t="s">
        <v>172</v>
      </c>
      <c r="E111" s="171"/>
      <c r="F111" s="169">
        <v>35.840000000000003</v>
      </c>
      <c r="G111" s="170"/>
      <c r="H111" s="170"/>
    </row>
    <row r="112" spans="1:8" s="2" customFormat="1" ht="13.5" customHeight="1">
      <c r="A112" s="176">
        <v>45</v>
      </c>
      <c r="B112" s="175" t="s">
        <v>199</v>
      </c>
      <c r="C112" s="175" t="s">
        <v>203</v>
      </c>
      <c r="D112" s="175" t="s">
        <v>197</v>
      </c>
      <c r="E112" s="175" t="s">
        <v>168</v>
      </c>
      <c r="F112" s="173">
        <v>37.631999999999998</v>
      </c>
      <c r="G112" s="174">
        <v>0</v>
      </c>
      <c r="H112" s="158">
        <f>F112*G112</f>
        <v>0</v>
      </c>
    </row>
    <row r="113" spans="1:8" s="2" customFormat="1" ht="13.5" customHeight="1">
      <c r="A113" s="172"/>
      <c r="B113" s="171"/>
      <c r="C113" s="171"/>
      <c r="D113" s="171" t="s">
        <v>167</v>
      </c>
      <c r="E113" s="171"/>
      <c r="F113" s="169">
        <v>37.631999999999998</v>
      </c>
      <c r="G113" s="170"/>
      <c r="H113" s="170"/>
    </row>
    <row r="114" spans="1:8" s="2" customFormat="1" ht="13.5" customHeight="1">
      <c r="A114" s="160">
        <v>46</v>
      </c>
      <c r="B114" s="159" t="s">
        <v>22</v>
      </c>
      <c r="C114" s="159" t="s">
        <v>202</v>
      </c>
      <c r="D114" s="159" t="s">
        <v>201</v>
      </c>
      <c r="E114" s="159" t="s">
        <v>168</v>
      </c>
      <c r="F114" s="157">
        <v>80.587000000000003</v>
      </c>
      <c r="G114" s="158">
        <v>0</v>
      </c>
      <c r="H114" s="158">
        <f>F114*G114</f>
        <v>0</v>
      </c>
    </row>
    <row r="115" spans="1:8" s="2" customFormat="1" ht="13.5" customHeight="1">
      <c r="A115" s="172"/>
      <c r="B115" s="171"/>
      <c r="C115" s="171"/>
      <c r="D115" s="171" t="s">
        <v>200</v>
      </c>
      <c r="E115" s="171"/>
      <c r="F115" s="169">
        <v>80.587000000000003</v>
      </c>
      <c r="G115" s="170"/>
      <c r="H115" s="170"/>
    </row>
    <row r="116" spans="1:8" s="2" customFormat="1" ht="13.5" customHeight="1">
      <c r="A116" s="176">
        <v>47</v>
      </c>
      <c r="B116" s="175" t="s">
        <v>199</v>
      </c>
      <c r="C116" s="175" t="s">
        <v>198</v>
      </c>
      <c r="D116" s="175" t="s">
        <v>197</v>
      </c>
      <c r="E116" s="175" t="s">
        <v>168</v>
      </c>
      <c r="F116" s="173">
        <v>84.616</v>
      </c>
      <c r="G116" s="174">
        <v>0</v>
      </c>
      <c r="H116" s="158">
        <f>F116*G116</f>
        <v>0</v>
      </c>
    </row>
    <row r="117" spans="1:8" s="2" customFormat="1" ht="13.5" customHeight="1">
      <c r="A117" s="172"/>
      <c r="B117" s="171"/>
      <c r="C117" s="171"/>
      <c r="D117" s="171" t="s">
        <v>196</v>
      </c>
      <c r="E117" s="171"/>
      <c r="F117" s="169">
        <v>84.616</v>
      </c>
      <c r="G117" s="170"/>
      <c r="H117" s="170"/>
    </row>
    <row r="118" spans="1:8" s="2" customFormat="1" ht="13.5" customHeight="1">
      <c r="A118" s="160">
        <v>48</v>
      </c>
      <c r="B118" s="159" t="s">
        <v>22</v>
      </c>
      <c r="C118" s="159" t="s">
        <v>195</v>
      </c>
      <c r="D118" s="159" t="s">
        <v>194</v>
      </c>
      <c r="E118" s="159" t="s">
        <v>59</v>
      </c>
      <c r="F118" s="157">
        <v>1004.532</v>
      </c>
      <c r="G118" s="158">
        <v>0</v>
      </c>
      <c r="H118" s="158">
        <f>F118*G118</f>
        <v>0</v>
      </c>
    </row>
    <row r="119" spans="1:8" s="2" customFormat="1" ht="28.5" customHeight="1">
      <c r="A119" s="164"/>
      <c r="B119" s="163"/>
      <c r="C119" s="163" t="s">
        <v>20</v>
      </c>
      <c r="D119" s="163" t="s">
        <v>433</v>
      </c>
      <c r="E119" s="163"/>
      <c r="F119" s="161"/>
      <c r="G119" s="162"/>
      <c r="H119" s="162">
        <f>SUM(H120:H124)</f>
        <v>0</v>
      </c>
    </row>
    <row r="120" spans="1:8" s="2" customFormat="1" ht="24" customHeight="1">
      <c r="A120" s="160">
        <v>49</v>
      </c>
      <c r="B120" s="159" t="s">
        <v>20</v>
      </c>
      <c r="C120" s="159" t="s">
        <v>439</v>
      </c>
      <c r="D120" s="159" t="s">
        <v>446</v>
      </c>
      <c r="E120" s="159" t="s">
        <v>140</v>
      </c>
      <c r="F120" s="157">
        <v>10</v>
      </c>
      <c r="G120" s="270">
        <v>0</v>
      </c>
      <c r="H120" s="158">
        <f t="shared" ref="H120:H121" si="0">F120*G120</f>
        <v>0</v>
      </c>
    </row>
    <row r="121" spans="1:8" s="2" customFormat="1" ht="24" customHeight="1">
      <c r="A121" s="160">
        <v>50</v>
      </c>
      <c r="B121" s="159" t="s">
        <v>20</v>
      </c>
      <c r="C121" s="159" t="s">
        <v>440</v>
      </c>
      <c r="D121" s="159" t="s">
        <v>447</v>
      </c>
      <c r="E121" s="159" t="s">
        <v>140</v>
      </c>
      <c r="F121" s="157">
        <v>21</v>
      </c>
      <c r="G121" s="270">
        <v>0</v>
      </c>
      <c r="H121" s="158">
        <f t="shared" si="0"/>
        <v>0</v>
      </c>
    </row>
    <row r="122" spans="1:8" s="2" customFormat="1" ht="24" customHeight="1">
      <c r="A122" s="160">
        <v>51</v>
      </c>
      <c r="B122" s="159" t="s">
        <v>20</v>
      </c>
      <c r="C122" s="159" t="s">
        <v>441</v>
      </c>
      <c r="D122" s="159" t="s">
        <v>445</v>
      </c>
      <c r="E122" s="159" t="s">
        <v>126</v>
      </c>
      <c r="F122" s="157">
        <v>3</v>
      </c>
      <c r="G122" s="270">
        <v>0</v>
      </c>
      <c r="H122" s="158">
        <f t="shared" ref="H122:H124" si="1">F122*G122</f>
        <v>0</v>
      </c>
    </row>
    <row r="123" spans="1:8" s="2" customFormat="1" ht="24" customHeight="1">
      <c r="A123" s="160">
        <v>52</v>
      </c>
      <c r="B123" s="159" t="s">
        <v>20</v>
      </c>
      <c r="C123" s="159" t="s">
        <v>442</v>
      </c>
      <c r="D123" s="159" t="s">
        <v>438</v>
      </c>
      <c r="E123" s="159" t="s">
        <v>150</v>
      </c>
      <c r="F123" s="157">
        <v>2</v>
      </c>
      <c r="G123" s="270">
        <v>0</v>
      </c>
      <c r="H123" s="158">
        <f t="shared" si="1"/>
        <v>0</v>
      </c>
    </row>
    <row r="124" spans="1:8" s="2" customFormat="1" ht="24" customHeight="1">
      <c r="A124" s="160">
        <v>53</v>
      </c>
      <c r="B124" s="159" t="s">
        <v>20</v>
      </c>
      <c r="C124" s="159" t="s">
        <v>443</v>
      </c>
      <c r="D124" s="159" t="s">
        <v>437</v>
      </c>
      <c r="E124" s="159" t="s">
        <v>126</v>
      </c>
      <c r="F124" s="157">
        <v>3</v>
      </c>
      <c r="G124" s="270">
        <v>0</v>
      </c>
      <c r="H124" s="158">
        <f t="shared" si="1"/>
        <v>0</v>
      </c>
    </row>
    <row r="125" spans="1:8" s="2" customFormat="1" ht="28.5" customHeight="1">
      <c r="A125" s="164"/>
      <c r="B125" s="163"/>
      <c r="C125" s="163" t="s">
        <v>18</v>
      </c>
      <c r="D125" s="163" t="s">
        <v>434</v>
      </c>
      <c r="E125" s="163"/>
      <c r="F125" s="161"/>
      <c r="G125" s="162"/>
      <c r="H125" s="162">
        <f>SUM(H126:H132)</f>
        <v>0</v>
      </c>
    </row>
    <row r="126" spans="1:8" s="2" customFormat="1" ht="24" customHeight="1">
      <c r="A126" s="160">
        <v>54</v>
      </c>
      <c r="B126" s="159" t="s">
        <v>20</v>
      </c>
      <c r="C126" s="159" t="s">
        <v>454</v>
      </c>
      <c r="D126" s="271" t="s">
        <v>444</v>
      </c>
      <c r="E126" s="271" t="s">
        <v>140</v>
      </c>
      <c r="F126" s="272">
        <v>30</v>
      </c>
      <c r="G126" s="281">
        <v>0</v>
      </c>
      <c r="H126" s="273">
        <f t="shared" ref="H126:H132" si="2">F126*G126</f>
        <v>0</v>
      </c>
    </row>
    <row r="127" spans="1:8" s="2" customFormat="1" ht="24" customHeight="1">
      <c r="A127" s="160">
        <v>55</v>
      </c>
      <c r="B127" s="159" t="s">
        <v>20</v>
      </c>
      <c r="C127" s="159" t="s">
        <v>455</v>
      </c>
      <c r="D127" s="280" t="s">
        <v>449</v>
      </c>
      <c r="E127" s="274" t="s">
        <v>140</v>
      </c>
      <c r="F127" s="285">
        <v>10</v>
      </c>
      <c r="G127" s="282">
        <v>0</v>
      </c>
      <c r="H127" s="273">
        <f t="shared" si="2"/>
        <v>0</v>
      </c>
    </row>
    <row r="128" spans="1:8" s="2" customFormat="1" ht="24" customHeight="1">
      <c r="A128" s="160">
        <v>56</v>
      </c>
      <c r="B128" s="159" t="s">
        <v>20</v>
      </c>
      <c r="C128" s="159" t="s">
        <v>456</v>
      </c>
      <c r="D128" s="275" t="s">
        <v>448</v>
      </c>
      <c r="E128" s="275" t="s">
        <v>150</v>
      </c>
      <c r="F128" s="276">
        <v>6</v>
      </c>
      <c r="G128" s="283">
        <v>0</v>
      </c>
      <c r="H128" s="273">
        <f t="shared" si="2"/>
        <v>0</v>
      </c>
    </row>
    <row r="129" spans="1:8" s="2" customFormat="1" ht="24" customHeight="1">
      <c r="A129" s="160">
        <v>57</v>
      </c>
      <c r="B129" s="159" t="s">
        <v>20</v>
      </c>
      <c r="C129" s="159" t="s">
        <v>457</v>
      </c>
      <c r="D129" s="275" t="s">
        <v>451</v>
      </c>
      <c r="E129" s="275" t="s">
        <v>150</v>
      </c>
      <c r="F129" s="276">
        <v>2</v>
      </c>
      <c r="G129" s="283">
        <v>0</v>
      </c>
      <c r="H129" s="273">
        <f t="shared" si="2"/>
        <v>0</v>
      </c>
    </row>
    <row r="130" spans="1:8" s="2" customFormat="1" ht="24" customHeight="1">
      <c r="A130" s="160">
        <v>58</v>
      </c>
      <c r="B130" s="159" t="s">
        <v>20</v>
      </c>
      <c r="C130" s="159" t="s">
        <v>458</v>
      </c>
      <c r="D130" s="275" t="s">
        <v>450</v>
      </c>
      <c r="E130" s="275" t="s">
        <v>150</v>
      </c>
      <c r="F130" s="276">
        <v>2</v>
      </c>
      <c r="G130" s="283">
        <v>0</v>
      </c>
      <c r="H130" s="273">
        <f t="shared" si="2"/>
        <v>0</v>
      </c>
    </row>
    <row r="131" spans="1:8" s="2" customFormat="1" ht="24" customHeight="1">
      <c r="A131" s="160">
        <v>59</v>
      </c>
      <c r="B131" s="159" t="s">
        <v>20</v>
      </c>
      <c r="C131" s="159" t="s">
        <v>459</v>
      </c>
      <c r="D131" s="275" t="s">
        <v>452</v>
      </c>
      <c r="E131" s="275" t="s">
        <v>150</v>
      </c>
      <c r="F131" s="276">
        <v>2</v>
      </c>
      <c r="G131" s="283">
        <v>0</v>
      </c>
      <c r="H131" s="273">
        <f t="shared" si="2"/>
        <v>0</v>
      </c>
    </row>
    <row r="132" spans="1:8" s="2" customFormat="1" ht="24" customHeight="1">
      <c r="A132" s="160">
        <v>60</v>
      </c>
      <c r="B132" s="159" t="s">
        <v>20</v>
      </c>
      <c r="C132" s="159" t="s">
        <v>460</v>
      </c>
      <c r="D132" s="277" t="s">
        <v>453</v>
      </c>
      <c r="E132" s="277" t="s">
        <v>126</v>
      </c>
      <c r="F132" s="278">
        <v>2</v>
      </c>
      <c r="G132" s="284">
        <v>0</v>
      </c>
      <c r="H132" s="279">
        <f t="shared" si="2"/>
        <v>0</v>
      </c>
    </row>
    <row r="133" spans="1:8" s="2" customFormat="1" ht="28.5" customHeight="1">
      <c r="A133" s="164"/>
      <c r="B133" s="163"/>
      <c r="C133" s="163" t="s">
        <v>16</v>
      </c>
      <c r="D133" s="163" t="s">
        <v>191</v>
      </c>
      <c r="E133" s="163"/>
      <c r="F133" s="161"/>
      <c r="G133" s="162"/>
      <c r="H133" s="162">
        <f>SUM(H134:H137)</f>
        <v>0</v>
      </c>
    </row>
    <row r="134" spans="1:8" s="2" customFormat="1" ht="13.5" customHeight="1">
      <c r="A134" s="160">
        <v>61</v>
      </c>
      <c r="B134" s="159" t="s">
        <v>16</v>
      </c>
      <c r="C134" s="159" t="s">
        <v>190</v>
      </c>
      <c r="D134" s="159" t="s">
        <v>189</v>
      </c>
      <c r="E134" s="159" t="s">
        <v>168</v>
      </c>
      <c r="F134" s="157">
        <v>15</v>
      </c>
      <c r="G134" s="158">
        <v>0</v>
      </c>
      <c r="H134" s="158">
        <f>F134*G134</f>
        <v>0</v>
      </c>
    </row>
    <row r="135" spans="1:8" s="2" customFormat="1" ht="13.5" customHeight="1">
      <c r="A135" s="184"/>
      <c r="B135" s="183"/>
      <c r="C135" s="183"/>
      <c r="D135" s="183" t="s">
        <v>188</v>
      </c>
      <c r="E135" s="183"/>
      <c r="F135" s="181"/>
      <c r="G135" s="182"/>
      <c r="H135" s="182"/>
    </row>
    <row r="136" spans="1:8" s="2" customFormat="1" ht="13.5" customHeight="1">
      <c r="A136" s="172"/>
      <c r="B136" s="171"/>
      <c r="C136" s="171"/>
      <c r="D136" s="171" t="s">
        <v>187</v>
      </c>
      <c r="E136" s="171"/>
      <c r="F136" s="169">
        <v>15</v>
      </c>
      <c r="G136" s="170"/>
      <c r="H136" s="170"/>
    </row>
    <row r="137" spans="1:8" s="2" customFormat="1" ht="13.5" customHeight="1">
      <c r="A137" s="160">
        <v>62</v>
      </c>
      <c r="B137" s="159" t="s">
        <v>16</v>
      </c>
      <c r="C137" s="159" t="s">
        <v>186</v>
      </c>
      <c r="D137" s="159" t="s">
        <v>185</v>
      </c>
      <c r="E137" s="159" t="s">
        <v>59</v>
      </c>
      <c r="F137" s="157">
        <v>16.350000000000001</v>
      </c>
      <c r="G137" s="158">
        <v>0</v>
      </c>
      <c r="H137" s="158">
        <f>F137*G137</f>
        <v>0</v>
      </c>
    </row>
    <row r="138" spans="1:8" s="2" customFormat="1" ht="28.5" customHeight="1">
      <c r="A138" s="164"/>
      <c r="B138" s="163"/>
      <c r="C138" s="163" t="s">
        <v>14</v>
      </c>
      <c r="D138" s="163" t="s">
        <v>184</v>
      </c>
      <c r="E138" s="163"/>
      <c r="F138" s="161"/>
      <c r="G138" s="162"/>
      <c r="H138" s="162">
        <f>SUM(H139:H155)</f>
        <v>0</v>
      </c>
    </row>
    <row r="139" spans="1:8" s="2" customFormat="1" ht="24" customHeight="1">
      <c r="A139" s="160">
        <v>63</v>
      </c>
      <c r="B139" s="159" t="s">
        <v>14</v>
      </c>
      <c r="C139" s="159" t="s">
        <v>183</v>
      </c>
      <c r="D139" s="159" t="s">
        <v>182</v>
      </c>
      <c r="E139" s="267" t="s">
        <v>168</v>
      </c>
      <c r="F139" s="291">
        <f>F146</f>
        <v>54.280499999999996</v>
      </c>
      <c r="G139" s="268">
        <v>0</v>
      </c>
      <c r="H139" s="158">
        <f>F139*G139</f>
        <v>0</v>
      </c>
    </row>
    <row r="140" spans="1:8" s="2" customFormat="1" ht="13.5" customHeight="1">
      <c r="A140" s="172"/>
      <c r="B140" s="171"/>
      <c r="C140" s="171"/>
      <c r="D140" s="171" t="s">
        <v>479</v>
      </c>
      <c r="E140" s="171"/>
      <c r="F140" s="169">
        <f>(5.8+2.8+3.8+1.8)*1.525*2</f>
        <v>43.309999999999995</v>
      </c>
      <c r="G140" s="170"/>
      <c r="H140" s="170"/>
    </row>
    <row r="141" spans="1:8" s="2" customFormat="1" ht="13.5" customHeight="1">
      <c r="A141" s="172"/>
      <c r="B141" s="171"/>
      <c r="C141" s="171"/>
      <c r="D141" s="171" t="s">
        <v>477</v>
      </c>
      <c r="E141" s="171"/>
      <c r="F141" s="169">
        <f>-3*1.25*2</f>
        <v>-7.5</v>
      </c>
      <c r="G141" s="170"/>
      <c r="H141" s="170"/>
    </row>
    <row r="142" spans="1:8" s="2" customFormat="1" ht="13.5" customHeight="1">
      <c r="A142" s="172"/>
      <c r="B142" s="171"/>
      <c r="C142" s="171"/>
      <c r="D142" s="171" t="s">
        <v>476</v>
      </c>
      <c r="E142" s="171"/>
      <c r="F142" s="169">
        <f>-1.5*1.25*2</f>
        <v>-3.75</v>
      </c>
      <c r="G142" s="170"/>
      <c r="H142" s="170"/>
    </row>
    <row r="143" spans="1:8" s="2" customFormat="1" ht="13.5" customHeight="1">
      <c r="A143" s="172"/>
      <c r="B143" s="171"/>
      <c r="C143" s="171"/>
      <c r="D143" s="171" t="s">
        <v>178</v>
      </c>
      <c r="E143" s="171"/>
      <c r="F143" s="169">
        <f>-0.5*0.8*2</f>
        <v>-0.8</v>
      </c>
      <c r="G143" s="170"/>
      <c r="H143" s="170"/>
    </row>
    <row r="144" spans="1:8" s="2" customFormat="1" ht="13.5" customHeight="1">
      <c r="A144" s="172"/>
      <c r="B144" s="171"/>
      <c r="C144" s="171"/>
      <c r="D144" s="171" t="s">
        <v>478</v>
      </c>
      <c r="E144" s="171"/>
      <c r="F144" s="169">
        <f>(0.62+3+6+6)*1.525</f>
        <v>23.820499999999999</v>
      </c>
      <c r="G144" s="170"/>
      <c r="H144" s="170"/>
    </row>
    <row r="145" spans="1:8" s="2" customFormat="1" ht="13.5" customHeight="1">
      <c r="A145" s="172"/>
      <c r="B145" s="171"/>
      <c r="C145" s="171"/>
      <c r="D145" s="171" t="s">
        <v>475</v>
      </c>
      <c r="E145" s="171"/>
      <c r="F145" s="169">
        <f>-0.5*0.8*2</f>
        <v>-0.8</v>
      </c>
      <c r="G145" s="170"/>
      <c r="H145" s="170"/>
    </row>
    <row r="146" spans="1:8" s="2" customFormat="1" ht="13.5" customHeight="1">
      <c r="A146" s="180"/>
      <c r="B146" s="179"/>
      <c r="C146" s="179"/>
      <c r="D146" s="179" t="s">
        <v>166</v>
      </c>
      <c r="E146" s="179"/>
      <c r="F146" s="177">
        <f>SUM(F140:F145)</f>
        <v>54.280499999999996</v>
      </c>
      <c r="G146" s="178"/>
      <c r="H146" s="178"/>
    </row>
    <row r="147" spans="1:8" s="2" customFormat="1" ht="24" customHeight="1">
      <c r="A147" s="176">
        <v>64</v>
      </c>
      <c r="B147" s="175" t="s">
        <v>181</v>
      </c>
      <c r="C147" s="175" t="s">
        <v>180</v>
      </c>
      <c r="D147" s="175" t="s">
        <v>179</v>
      </c>
      <c r="E147" s="289" t="s">
        <v>168</v>
      </c>
      <c r="F147" s="291">
        <f>F154</f>
        <v>57.637025000000001</v>
      </c>
      <c r="G147" s="290">
        <v>0</v>
      </c>
      <c r="H147" s="158">
        <f>F147*G147</f>
        <v>0</v>
      </c>
    </row>
    <row r="148" spans="1:8" s="2" customFormat="1" ht="13.5" customHeight="1">
      <c r="A148" s="172"/>
      <c r="B148" s="171"/>
      <c r="C148" s="171"/>
      <c r="D148" s="171" t="s">
        <v>480</v>
      </c>
      <c r="E148" s="171"/>
      <c r="F148" s="169">
        <f>(5.8+2.8+3.8+1.8)*1.525*2   *1.05</f>
        <v>45.475499999999997</v>
      </c>
      <c r="G148" s="170"/>
      <c r="H148" s="170"/>
    </row>
    <row r="149" spans="1:8" s="2" customFormat="1" ht="13.5" customHeight="1">
      <c r="A149" s="172"/>
      <c r="B149" s="171"/>
      <c r="C149" s="171"/>
      <c r="D149" s="171" t="s">
        <v>477</v>
      </c>
      <c r="E149" s="171"/>
      <c r="F149" s="169">
        <f>-3*1.25*2</f>
        <v>-7.5</v>
      </c>
      <c r="G149" s="170"/>
      <c r="H149" s="170"/>
    </row>
    <row r="150" spans="1:8" s="2" customFormat="1" ht="13.5" customHeight="1">
      <c r="A150" s="172"/>
      <c r="B150" s="171"/>
      <c r="C150" s="171"/>
      <c r="D150" s="171" t="s">
        <v>476</v>
      </c>
      <c r="E150" s="171"/>
      <c r="F150" s="169">
        <f>-1.5*1.25*2</f>
        <v>-3.75</v>
      </c>
      <c r="G150" s="170"/>
      <c r="H150" s="170"/>
    </row>
    <row r="151" spans="1:8" s="2" customFormat="1" ht="13.5" customHeight="1">
      <c r="A151" s="172"/>
      <c r="B151" s="171"/>
      <c r="C151" s="171"/>
      <c r="D151" s="171" t="s">
        <v>178</v>
      </c>
      <c r="E151" s="171"/>
      <c r="F151" s="169">
        <f>-0.5*0.8*2</f>
        <v>-0.8</v>
      </c>
      <c r="G151" s="170"/>
      <c r="H151" s="170"/>
    </row>
    <row r="152" spans="1:8" s="2" customFormat="1" ht="13.5" customHeight="1">
      <c r="A152" s="172"/>
      <c r="B152" s="171"/>
      <c r="C152" s="171"/>
      <c r="D152" s="171" t="s">
        <v>481</v>
      </c>
      <c r="E152" s="171"/>
      <c r="F152" s="169">
        <f>(0.62+3+6+6)*1.525*1.05</f>
        <v>25.011524999999999</v>
      </c>
      <c r="G152" s="170"/>
      <c r="H152" s="170"/>
    </row>
    <row r="153" spans="1:8" s="2" customFormat="1" ht="13.5" customHeight="1">
      <c r="A153" s="172"/>
      <c r="B153" s="171"/>
      <c r="C153" s="171"/>
      <c r="D153" s="171" t="s">
        <v>178</v>
      </c>
      <c r="E153" s="171"/>
      <c r="F153" s="169">
        <v>-0.8</v>
      </c>
      <c r="G153" s="170"/>
      <c r="H153" s="170"/>
    </row>
    <row r="154" spans="1:8" s="2" customFormat="1" ht="13.5" customHeight="1">
      <c r="A154" s="180"/>
      <c r="B154" s="179"/>
      <c r="C154" s="179"/>
      <c r="D154" s="179" t="s">
        <v>166</v>
      </c>
      <c r="E154" s="179"/>
      <c r="F154" s="177">
        <f>SUM(F148:F153)</f>
        <v>57.637025000000001</v>
      </c>
      <c r="G154" s="178"/>
      <c r="H154" s="178"/>
    </row>
    <row r="155" spans="1:8" s="2" customFormat="1" ht="13.5" customHeight="1">
      <c r="A155" s="160">
        <v>65</v>
      </c>
      <c r="B155" s="159" t="s">
        <v>14</v>
      </c>
      <c r="C155" s="159" t="s">
        <v>177</v>
      </c>
      <c r="D155" s="159" t="s">
        <v>176</v>
      </c>
      <c r="E155" s="159" t="s">
        <v>59</v>
      </c>
      <c r="F155" s="157">
        <v>1301.2619999999999</v>
      </c>
      <c r="G155" s="158">
        <v>0</v>
      </c>
      <c r="H155" s="158">
        <f>F155*G155</f>
        <v>0</v>
      </c>
    </row>
    <row r="156" spans="1:8" s="2" customFormat="1" ht="28.5" customHeight="1">
      <c r="A156" s="164"/>
      <c r="B156" s="163"/>
      <c r="C156" s="163" t="s">
        <v>12</v>
      </c>
      <c r="D156" s="163" t="s">
        <v>175</v>
      </c>
      <c r="E156" s="163"/>
      <c r="F156" s="161"/>
      <c r="G156" s="162"/>
      <c r="H156" s="162">
        <f>SUM(H157:H169)</f>
        <v>0</v>
      </c>
    </row>
    <row r="157" spans="1:8" s="2" customFormat="1" ht="13.5" customHeight="1">
      <c r="A157" s="160">
        <v>66</v>
      </c>
      <c r="B157" s="159" t="s">
        <v>12</v>
      </c>
      <c r="C157" s="159" t="s">
        <v>174</v>
      </c>
      <c r="D157" s="159" t="s">
        <v>173</v>
      </c>
      <c r="E157" s="159" t="s">
        <v>168</v>
      </c>
      <c r="F157" s="157">
        <f>F161</f>
        <v>64.03</v>
      </c>
      <c r="G157" s="158">
        <v>0</v>
      </c>
      <c r="H157" s="158">
        <f>F157*G157</f>
        <v>0</v>
      </c>
    </row>
    <row r="158" spans="1:8" s="2" customFormat="1" ht="13.5" customHeight="1">
      <c r="A158" s="172"/>
      <c r="B158" s="171"/>
      <c r="C158" s="171"/>
      <c r="D158" s="171" t="s">
        <v>482</v>
      </c>
      <c r="E158" s="171"/>
      <c r="F158" s="169">
        <f>(1.8+5.8+2.8+3.8)*(2.4-1.525)*2+(1+2)*2.4*2</f>
        <v>39.25</v>
      </c>
      <c r="G158" s="170"/>
      <c r="H158" s="170"/>
    </row>
    <row r="159" spans="1:8" s="2" customFormat="1" ht="13.5" customHeight="1">
      <c r="A159" s="172"/>
      <c r="B159" s="171"/>
      <c r="C159" s="171"/>
      <c r="D159" s="171" t="s">
        <v>483</v>
      </c>
      <c r="E159" s="171"/>
      <c r="F159" s="169">
        <f>-(3*0.5+1.5*0.5+0.8*2)*2</f>
        <v>-7.7</v>
      </c>
      <c r="G159" s="170"/>
      <c r="H159" s="170"/>
    </row>
    <row r="160" spans="1:8" s="2" customFormat="1" ht="13.5" customHeight="1">
      <c r="A160" s="172"/>
      <c r="B160" s="171"/>
      <c r="C160" s="171"/>
      <c r="D160" s="171" t="s">
        <v>484</v>
      </c>
      <c r="E160" s="171"/>
      <c r="F160" s="169">
        <f>2.8*5.8*2</f>
        <v>32.479999999999997</v>
      </c>
      <c r="G160" s="170"/>
      <c r="H160" s="170"/>
    </row>
    <row r="161" spans="1:8" s="2" customFormat="1" ht="13.5" customHeight="1">
      <c r="A161" s="180"/>
      <c r="B161" s="179"/>
      <c r="C161" s="179"/>
      <c r="D161" s="179" t="s">
        <v>166</v>
      </c>
      <c r="E161" s="179"/>
      <c r="F161" s="177">
        <f>SUM(F158:F160)</f>
        <v>64.03</v>
      </c>
      <c r="G161" s="178"/>
      <c r="H161" s="178"/>
    </row>
    <row r="162" spans="1:8" s="2" customFormat="1" ht="13.5" customHeight="1">
      <c r="A162" s="176">
        <v>67</v>
      </c>
      <c r="B162" s="175" t="s">
        <v>171</v>
      </c>
      <c r="C162" s="175" t="s">
        <v>170</v>
      </c>
      <c r="D162" s="175" t="s">
        <v>169</v>
      </c>
      <c r="E162" s="175" t="s">
        <v>168</v>
      </c>
      <c r="F162" s="173">
        <f>F166</f>
        <v>66.373999999999995</v>
      </c>
      <c r="G162" s="174">
        <v>0</v>
      </c>
      <c r="H162" s="158">
        <f>F162*G162</f>
        <v>0</v>
      </c>
    </row>
    <row r="163" spans="1:8" s="2" customFormat="1" ht="13.5" customHeight="1">
      <c r="A163" s="172"/>
      <c r="B163" s="171"/>
      <c r="C163" s="171"/>
      <c r="D163" s="171" t="s">
        <v>485</v>
      </c>
      <c r="E163" s="171"/>
      <c r="F163" s="169">
        <f>(1.8+5.8+2.8+3.8)*(2.4-1.525)*2+(1+2)*2.4*2*1.05</f>
        <v>39.97</v>
      </c>
      <c r="G163" s="170"/>
      <c r="H163" s="170"/>
    </row>
    <row r="164" spans="1:8" s="2" customFormat="1" ht="13.5" customHeight="1">
      <c r="A164" s="172"/>
      <c r="B164" s="171"/>
      <c r="C164" s="171"/>
      <c r="D164" s="171" t="s">
        <v>483</v>
      </c>
      <c r="E164" s="171"/>
      <c r="F164" s="169">
        <f>-(3*0.5+1.5*0.5+0.8*2)*2</f>
        <v>-7.7</v>
      </c>
      <c r="G164" s="170"/>
      <c r="H164" s="170"/>
    </row>
    <row r="165" spans="1:8" s="2" customFormat="1" ht="13.5" customHeight="1">
      <c r="A165" s="172"/>
      <c r="B165" s="171"/>
      <c r="C165" s="171"/>
      <c r="D165" s="171" t="s">
        <v>486</v>
      </c>
      <c r="E165" s="171"/>
      <c r="F165" s="169">
        <f>2.8*5.8*2*1.05</f>
        <v>34.103999999999999</v>
      </c>
      <c r="G165" s="170"/>
      <c r="H165" s="170"/>
    </row>
    <row r="166" spans="1:8" s="2" customFormat="1" ht="13.5" customHeight="1">
      <c r="A166" s="180"/>
      <c r="B166" s="179"/>
      <c r="C166" s="179"/>
      <c r="D166" s="179" t="s">
        <v>166</v>
      </c>
      <c r="E166" s="179"/>
      <c r="F166" s="177">
        <f>SUM(F163:F165)</f>
        <v>66.373999999999995</v>
      </c>
      <c r="G166" s="178"/>
      <c r="H166" s="178"/>
    </row>
    <row r="167" spans="1:8" s="2" customFormat="1" ht="24" customHeight="1">
      <c r="A167" s="160">
        <v>68</v>
      </c>
      <c r="B167" s="159" t="s">
        <v>12</v>
      </c>
      <c r="C167" s="159" t="s">
        <v>165</v>
      </c>
      <c r="D167" s="159" t="s">
        <v>466</v>
      </c>
      <c r="E167" s="159" t="s">
        <v>126</v>
      </c>
      <c r="F167" s="157">
        <v>1</v>
      </c>
      <c r="G167" s="158">
        <v>0</v>
      </c>
      <c r="H167" s="158">
        <f t="shared" ref="H167:H169" si="3">F167*G167</f>
        <v>0</v>
      </c>
    </row>
    <row r="168" spans="1:8" s="2" customFormat="1" ht="13.5" customHeight="1">
      <c r="A168" s="160">
        <v>69</v>
      </c>
      <c r="B168" s="159" t="s">
        <v>139</v>
      </c>
      <c r="C168" s="159" t="s">
        <v>164</v>
      </c>
      <c r="D168" s="159" t="s">
        <v>163</v>
      </c>
      <c r="E168" s="159" t="s">
        <v>126</v>
      </c>
      <c r="F168" s="157">
        <v>1</v>
      </c>
      <c r="G168" s="158">
        <v>0</v>
      </c>
      <c r="H168" s="158">
        <f t="shared" si="3"/>
        <v>0</v>
      </c>
    </row>
    <row r="169" spans="1:8" s="2" customFormat="1" ht="13.5" customHeight="1">
      <c r="A169" s="160">
        <v>70</v>
      </c>
      <c r="B169" s="159" t="s">
        <v>12</v>
      </c>
      <c r="C169" s="159" t="s">
        <v>162</v>
      </c>
      <c r="D169" s="159" t="s">
        <v>161</v>
      </c>
      <c r="E169" s="159" t="s">
        <v>59</v>
      </c>
      <c r="F169" s="157">
        <v>2183.7339999999999</v>
      </c>
      <c r="G169" s="158">
        <v>0</v>
      </c>
      <c r="H169" s="158">
        <f t="shared" si="3"/>
        <v>0</v>
      </c>
    </row>
    <row r="170" spans="1:8" s="2" customFormat="1" ht="28.5" customHeight="1">
      <c r="A170" s="164"/>
      <c r="B170" s="163"/>
      <c r="C170" s="163" t="s">
        <v>10</v>
      </c>
      <c r="D170" s="163" t="s">
        <v>160</v>
      </c>
      <c r="E170" s="163"/>
      <c r="F170" s="161"/>
      <c r="G170" s="162"/>
      <c r="H170" s="162">
        <f>SUM(H171:H185)</f>
        <v>0</v>
      </c>
    </row>
    <row r="171" spans="1:8" s="2" customFormat="1" ht="13.5" customHeight="1">
      <c r="A171" s="160">
        <v>71</v>
      </c>
      <c r="B171" s="159" t="s">
        <v>10</v>
      </c>
      <c r="C171" s="159" t="s">
        <v>159</v>
      </c>
      <c r="D171" s="159" t="s">
        <v>158</v>
      </c>
      <c r="E171" s="159" t="s">
        <v>150</v>
      </c>
      <c r="F171" s="157">
        <v>1</v>
      </c>
      <c r="G171" s="158">
        <v>0</v>
      </c>
      <c r="H171" s="158">
        <f t="shared" ref="H171:H178" si="4">F171*G171</f>
        <v>0</v>
      </c>
    </row>
    <row r="172" spans="1:8" s="2" customFormat="1" ht="24" customHeight="1">
      <c r="A172" s="176">
        <v>72</v>
      </c>
      <c r="B172" s="175"/>
      <c r="C172" s="175" t="s">
        <v>157</v>
      </c>
      <c r="D172" s="175" t="s">
        <v>156</v>
      </c>
      <c r="E172" s="175" t="s">
        <v>126</v>
      </c>
      <c r="F172" s="173">
        <v>1</v>
      </c>
      <c r="G172" s="174">
        <v>0</v>
      </c>
      <c r="H172" s="158">
        <f t="shared" si="4"/>
        <v>0</v>
      </c>
    </row>
    <row r="173" spans="1:8" s="2" customFormat="1" ht="13.5" customHeight="1">
      <c r="A173" s="160">
        <v>73</v>
      </c>
      <c r="B173" s="159" t="s">
        <v>10</v>
      </c>
      <c r="C173" s="159" t="s">
        <v>155</v>
      </c>
      <c r="D173" s="159" t="s">
        <v>154</v>
      </c>
      <c r="E173" s="159" t="s">
        <v>150</v>
      </c>
      <c r="F173" s="157">
        <v>1</v>
      </c>
      <c r="G173" s="158">
        <v>0</v>
      </c>
      <c r="H173" s="158">
        <f t="shared" si="4"/>
        <v>0</v>
      </c>
    </row>
    <row r="174" spans="1:8" s="2" customFormat="1" ht="24" customHeight="1">
      <c r="A174" s="176">
        <v>74</v>
      </c>
      <c r="B174" s="175"/>
      <c r="C174" s="175" t="s">
        <v>153</v>
      </c>
      <c r="D174" s="175" t="s">
        <v>152</v>
      </c>
      <c r="E174" s="175" t="s">
        <v>150</v>
      </c>
      <c r="F174" s="173">
        <v>1</v>
      </c>
      <c r="G174" s="174">
        <v>0</v>
      </c>
      <c r="H174" s="158">
        <f t="shared" si="4"/>
        <v>0</v>
      </c>
    </row>
    <row r="175" spans="1:8" s="2" customFormat="1" ht="23.25" customHeight="1">
      <c r="A175" s="160">
        <v>75</v>
      </c>
      <c r="B175" s="159" t="s">
        <v>10</v>
      </c>
      <c r="C175" s="159" t="s">
        <v>151</v>
      </c>
      <c r="D175" s="159" t="s">
        <v>461</v>
      </c>
      <c r="E175" s="159" t="s">
        <v>150</v>
      </c>
      <c r="F175" s="157">
        <v>1</v>
      </c>
      <c r="G175" s="158">
        <v>0</v>
      </c>
      <c r="H175" s="158">
        <f t="shared" si="4"/>
        <v>0</v>
      </c>
    </row>
    <row r="176" spans="1:8" s="2" customFormat="1" ht="24" customHeight="1">
      <c r="A176" s="160">
        <v>76</v>
      </c>
      <c r="B176" s="159" t="s">
        <v>139</v>
      </c>
      <c r="C176" s="159" t="s">
        <v>149</v>
      </c>
      <c r="D176" s="159" t="s">
        <v>462</v>
      </c>
      <c r="E176" s="159" t="s">
        <v>126</v>
      </c>
      <c r="F176" s="157">
        <v>2</v>
      </c>
      <c r="G176" s="158">
        <v>0</v>
      </c>
      <c r="H176" s="158">
        <f t="shared" si="4"/>
        <v>0</v>
      </c>
    </row>
    <row r="177" spans="1:8" s="2" customFormat="1" ht="24" customHeight="1">
      <c r="A177" s="160">
        <v>77</v>
      </c>
      <c r="B177" s="159" t="s">
        <v>139</v>
      </c>
      <c r="C177" s="159" t="s">
        <v>148</v>
      </c>
      <c r="D177" s="159" t="s">
        <v>463</v>
      </c>
      <c r="E177" s="159" t="s">
        <v>126</v>
      </c>
      <c r="F177" s="157">
        <v>2</v>
      </c>
      <c r="G177" s="158">
        <v>0</v>
      </c>
      <c r="H177" s="158">
        <f t="shared" si="4"/>
        <v>0</v>
      </c>
    </row>
    <row r="178" spans="1:8" s="2" customFormat="1" ht="24" customHeight="1">
      <c r="A178" s="160">
        <v>78</v>
      </c>
      <c r="B178" s="159" t="s">
        <v>139</v>
      </c>
      <c r="C178" s="159" t="s">
        <v>147</v>
      </c>
      <c r="D178" s="159" t="s">
        <v>146</v>
      </c>
      <c r="E178" s="159" t="s">
        <v>140</v>
      </c>
      <c r="F178" s="157">
        <v>39.156999999999996</v>
      </c>
      <c r="G178" s="158">
        <v>0</v>
      </c>
      <c r="H178" s="158">
        <f t="shared" si="4"/>
        <v>0</v>
      </c>
    </row>
    <row r="179" spans="1:8" s="2" customFormat="1" ht="13.5" customHeight="1">
      <c r="A179" s="172"/>
      <c r="B179" s="171"/>
      <c r="C179" s="171"/>
      <c r="D179" s="171" t="s">
        <v>145</v>
      </c>
      <c r="E179" s="171"/>
      <c r="F179" s="169">
        <v>39.156999999999996</v>
      </c>
      <c r="G179" s="170"/>
      <c r="H179" s="170"/>
    </row>
    <row r="180" spans="1:8" s="2" customFormat="1" ht="24" customHeight="1">
      <c r="A180" s="160">
        <v>79</v>
      </c>
      <c r="B180" s="159" t="s">
        <v>139</v>
      </c>
      <c r="C180" s="159" t="s">
        <v>144</v>
      </c>
      <c r="D180" s="159" t="s">
        <v>464</v>
      </c>
      <c r="E180" s="159" t="s">
        <v>140</v>
      </c>
      <c r="F180" s="157">
        <v>7.34</v>
      </c>
      <c r="G180" s="158">
        <v>0</v>
      </c>
      <c r="H180" s="158">
        <f>F180*G180</f>
        <v>0</v>
      </c>
    </row>
    <row r="181" spans="1:8" s="2" customFormat="1" ht="13.5" customHeight="1">
      <c r="A181" s="172"/>
      <c r="B181" s="171"/>
      <c r="C181" s="171"/>
      <c r="D181" s="171" t="s">
        <v>143</v>
      </c>
      <c r="E181" s="171"/>
      <c r="F181" s="169">
        <v>7.34</v>
      </c>
      <c r="G181" s="170"/>
      <c r="H181" s="170"/>
    </row>
    <row r="182" spans="1:8" s="2" customFormat="1" ht="13.5" customHeight="1">
      <c r="A182" s="160">
        <v>80</v>
      </c>
      <c r="B182" s="159" t="s">
        <v>139</v>
      </c>
      <c r="C182" s="159" t="s">
        <v>142</v>
      </c>
      <c r="D182" s="159" t="s">
        <v>141</v>
      </c>
      <c r="E182" s="159" t="s">
        <v>140</v>
      </c>
      <c r="F182" s="157">
        <f>F183</f>
        <v>16.984999999999999</v>
      </c>
      <c r="G182" s="158">
        <v>0</v>
      </c>
      <c r="H182" s="158">
        <f>F182*G182</f>
        <v>0</v>
      </c>
    </row>
    <row r="183" spans="1:8" s="2" customFormat="1" ht="13.5" customHeight="1">
      <c r="A183" s="172"/>
      <c r="B183" s="171"/>
      <c r="C183" s="171"/>
      <c r="D183" s="171" t="s">
        <v>435</v>
      </c>
      <c r="E183" s="171"/>
      <c r="F183" s="169">
        <f>0.49+8.035+6.6+1.46+0.4</f>
        <v>16.984999999999999</v>
      </c>
      <c r="G183" s="170"/>
      <c r="H183" s="170"/>
    </row>
    <row r="184" spans="1:8" s="2" customFormat="1" ht="24" customHeight="1">
      <c r="A184" s="160">
        <v>81</v>
      </c>
      <c r="B184" s="159" t="s">
        <v>139</v>
      </c>
      <c r="C184" s="159" t="s">
        <v>138</v>
      </c>
      <c r="D184" s="159" t="s">
        <v>137</v>
      </c>
      <c r="E184" s="159" t="s">
        <v>126</v>
      </c>
      <c r="F184" s="157">
        <v>16</v>
      </c>
      <c r="G184" s="158">
        <v>0</v>
      </c>
      <c r="H184" s="158">
        <f t="shared" ref="H184:H185" si="5">F184*G184</f>
        <v>0</v>
      </c>
    </row>
    <row r="185" spans="1:8" s="2" customFormat="1" ht="24" customHeight="1">
      <c r="A185" s="160">
        <v>82</v>
      </c>
      <c r="B185" s="159" t="s">
        <v>10</v>
      </c>
      <c r="C185" s="159" t="s">
        <v>136</v>
      </c>
      <c r="D185" s="159" t="s">
        <v>135</v>
      </c>
      <c r="E185" s="159" t="s">
        <v>59</v>
      </c>
      <c r="F185" s="157">
        <v>3023.3040000000001</v>
      </c>
      <c r="G185" s="158">
        <v>0</v>
      </c>
      <c r="H185" s="158">
        <f t="shared" si="5"/>
        <v>0</v>
      </c>
    </row>
    <row r="186" spans="1:8" s="2" customFormat="1" ht="28.5" customHeight="1">
      <c r="A186" s="164"/>
      <c r="B186" s="163"/>
      <c r="C186" s="163" t="s">
        <v>8</v>
      </c>
      <c r="D186" s="163" t="s">
        <v>134</v>
      </c>
      <c r="E186" s="163"/>
      <c r="F186" s="161"/>
      <c r="G186" s="162"/>
      <c r="H186" s="162">
        <f>H187</f>
        <v>0</v>
      </c>
    </row>
    <row r="187" spans="1:8" s="2" customFormat="1" ht="24" customHeight="1">
      <c r="A187" s="160">
        <v>83</v>
      </c>
      <c r="B187" s="159" t="s">
        <v>8</v>
      </c>
      <c r="C187" s="159" t="s">
        <v>133</v>
      </c>
      <c r="D187" s="159" t="s">
        <v>132</v>
      </c>
      <c r="E187" s="159" t="s">
        <v>126</v>
      </c>
      <c r="F187" s="157">
        <v>1</v>
      </c>
      <c r="G187" s="158">
        <v>0</v>
      </c>
      <c r="H187" s="158">
        <f>F187*G187</f>
        <v>0</v>
      </c>
    </row>
    <row r="188" spans="1:8" s="2" customFormat="1" ht="30.75" customHeight="1">
      <c r="A188" s="168"/>
      <c r="B188" s="167"/>
      <c r="C188" s="167" t="s">
        <v>5</v>
      </c>
      <c r="D188" s="167" t="s">
        <v>131</v>
      </c>
      <c r="E188" s="167"/>
      <c r="F188" s="165"/>
      <c r="G188" s="166"/>
      <c r="H188" s="166">
        <f>H189</f>
        <v>0</v>
      </c>
    </row>
    <row r="189" spans="1:8" s="2" customFormat="1" ht="28.5" customHeight="1">
      <c r="A189" s="164"/>
      <c r="B189" s="163"/>
      <c r="C189" s="163" t="s">
        <v>1</v>
      </c>
      <c r="D189" s="163" t="s">
        <v>130</v>
      </c>
      <c r="E189" s="163"/>
      <c r="F189" s="161"/>
      <c r="G189" s="162"/>
      <c r="H189" s="162">
        <f>H190</f>
        <v>0</v>
      </c>
    </row>
    <row r="190" spans="1:8" s="2" customFormat="1" ht="13.5" customHeight="1">
      <c r="A190" s="160">
        <v>84</v>
      </c>
      <c r="B190" s="159" t="s">
        <v>129</v>
      </c>
      <c r="C190" s="159" t="s">
        <v>128</v>
      </c>
      <c r="D190" s="159" t="s">
        <v>127</v>
      </c>
      <c r="E190" s="159" t="s">
        <v>126</v>
      </c>
      <c r="F190" s="157">
        <v>1</v>
      </c>
      <c r="G190" s="158">
        <v>0</v>
      </c>
      <c r="H190" s="158">
        <f>F190*G190</f>
        <v>0</v>
      </c>
    </row>
    <row r="191" spans="1:8" s="2" customFormat="1" ht="30.75" customHeight="1">
      <c r="A191" s="156"/>
      <c r="B191" s="155"/>
      <c r="C191" s="155"/>
      <c r="D191" s="155" t="s">
        <v>125</v>
      </c>
      <c r="E191" s="155"/>
      <c r="F191" s="153"/>
      <c r="G191" s="154"/>
      <c r="H191" s="154">
        <f>H13+H74</f>
        <v>0</v>
      </c>
    </row>
  </sheetData>
  <mergeCells count="1">
    <mergeCell ref="A1:H1"/>
  </mergeCells>
  <pageMargins left="0.39370079040527345" right="0.39370079040527345" top="0.7874015808105469" bottom="0.7874015808105469" header="0" footer="0"/>
  <pageSetup paperSize="9" scale="77" fitToHeight="100" orientation="portrait" blackAndWhite="1" r:id="rId1"/>
  <headerFooter alignWithMargins="0">
    <oddFooter>&amp;C   Strana &amp;P 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943"/>
  <sheetViews>
    <sheetView view="pageBreakPreview" topLeftCell="A30" zoomScaleNormal="100" workbookViewId="0">
      <selection activeCell="E51" sqref="E51"/>
    </sheetView>
  </sheetViews>
  <sheetFormatPr defaultRowHeight="12.75"/>
  <cols>
    <col min="1" max="1" width="4.7109375" style="198" customWidth="1"/>
    <col min="2" max="2" width="77.85546875" style="198" customWidth="1"/>
    <col min="3" max="3" width="9" style="198" customWidth="1"/>
    <col min="4" max="4" width="9.85546875" style="198" customWidth="1"/>
    <col min="5" max="5" width="12.42578125" style="198" customWidth="1"/>
    <col min="6" max="6" width="16" style="198" customWidth="1"/>
    <col min="7" max="7" width="11.85546875" style="198" bestFit="1" customWidth="1"/>
    <col min="8" max="16384" width="9.140625" style="198"/>
  </cols>
  <sheetData>
    <row r="1" spans="1:6" ht="15.75">
      <c r="B1" s="259" t="s">
        <v>431</v>
      </c>
    </row>
    <row r="3" spans="1:6" ht="15.75" thickBot="1">
      <c r="A3" s="263" t="s">
        <v>386</v>
      </c>
      <c r="B3" s="263" t="s">
        <v>385</v>
      </c>
      <c r="C3" s="263" t="s">
        <v>384</v>
      </c>
      <c r="D3" s="263" t="s">
        <v>383</v>
      </c>
      <c r="E3" s="263" t="s">
        <v>422</v>
      </c>
      <c r="F3" s="263" t="s">
        <v>423</v>
      </c>
    </row>
    <row r="4" spans="1:6" ht="15.75">
      <c r="A4" s="225"/>
      <c r="B4" s="260" t="s">
        <v>382</v>
      </c>
      <c r="C4" s="225"/>
      <c r="D4" s="225"/>
      <c r="E4" s="249"/>
      <c r="F4" s="249"/>
    </row>
    <row r="5" spans="1:6" ht="15">
      <c r="A5" s="208">
        <v>1</v>
      </c>
      <c r="B5" s="210" t="s">
        <v>381</v>
      </c>
      <c r="C5" s="208" t="s">
        <v>271</v>
      </c>
      <c r="D5" s="208">
        <v>18</v>
      </c>
      <c r="E5" s="250">
        <v>0</v>
      </c>
      <c r="F5" s="250">
        <f>D5*E5</f>
        <v>0</v>
      </c>
    </row>
    <row r="6" spans="1:6" ht="15.75">
      <c r="A6" s="208">
        <v>2</v>
      </c>
      <c r="B6" s="210" t="s">
        <v>380</v>
      </c>
      <c r="C6" s="208" t="s">
        <v>271</v>
      </c>
      <c r="D6" s="208">
        <v>30</v>
      </c>
      <c r="E6" s="250">
        <v>0</v>
      </c>
      <c r="F6" s="250">
        <f t="shared" ref="F6:F20" si="0">D6*E6</f>
        <v>0</v>
      </c>
    </row>
    <row r="7" spans="1:6" ht="15">
      <c r="A7" s="208">
        <v>3</v>
      </c>
      <c r="B7" s="224" t="s">
        <v>379</v>
      </c>
      <c r="C7" s="208" t="s">
        <v>345</v>
      </c>
      <c r="D7" s="208">
        <v>15</v>
      </c>
      <c r="E7" s="250">
        <v>0</v>
      </c>
      <c r="F7" s="250">
        <f t="shared" si="0"/>
        <v>0</v>
      </c>
    </row>
    <row r="8" spans="1:6" ht="15">
      <c r="A8" s="208">
        <v>4</v>
      </c>
      <c r="B8" s="217" t="s">
        <v>378</v>
      </c>
      <c r="C8" s="215" t="s">
        <v>271</v>
      </c>
      <c r="D8" s="215">
        <v>110</v>
      </c>
      <c r="E8" s="250">
        <v>0</v>
      </c>
      <c r="F8" s="250">
        <f t="shared" si="0"/>
        <v>0</v>
      </c>
    </row>
    <row r="9" spans="1:6" ht="15">
      <c r="A9" s="208">
        <v>5</v>
      </c>
      <c r="B9" s="210" t="s">
        <v>377</v>
      </c>
      <c r="C9" s="208" t="s">
        <v>271</v>
      </c>
      <c r="D9" s="208">
        <v>100</v>
      </c>
      <c r="E9" s="250">
        <v>0</v>
      </c>
      <c r="F9" s="250">
        <f t="shared" si="0"/>
        <v>0</v>
      </c>
    </row>
    <row r="10" spans="1:6" ht="15">
      <c r="A10" s="208">
        <v>6</v>
      </c>
      <c r="B10" s="210" t="s">
        <v>376</v>
      </c>
      <c r="C10" s="208" t="s">
        <v>271</v>
      </c>
      <c r="D10" s="208">
        <v>120</v>
      </c>
      <c r="E10" s="250">
        <v>0</v>
      </c>
      <c r="F10" s="250">
        <f t="shared" si="0"/>
        <v>0</v>
      </c>
    </row>
    <row r="11" spans="1:6" ht="15">
      <c r="A11" s="208">
        <v>7</v>
      </c>
      <c r="B11" s="213" t="s">
        <v>375</v>
      </c>
      <c r="C11" s="215" t="s">
        <v>271</v>
      </c>
      <c r="D11" s="215">
        <v>30</v>
      </c>
      <c r="E11" s="250">
        <v>0</v>
      </c>
      <c r="F11" s="250">
        <f t="shared" si="0"/>
        <v>0</v>
      </c>
    </row>
    <row r="12" spans="1:6" ht="15">
      <c r="A12" s="208">
        <v>8</v>
      </c>
      <c r="B12" s="210" t="s">
        <v>374</v>
      </c>
      <c r="C12" s="208" t="s">
        <v>345</v>
      </c>
      <c r="D12" s="208">
        <v>2</v>
      </c>
      <c r="E12" s="250">
        <v>0</v>
      </c>
      <c r="F12" s="250">
        <f t="shared" si="0"/>
        <v>0</v>
      </c>
    </row>
    <row r="13" spans="1:6" ht="15">
      <c r="A13" s="208">
        <v>9</v>
      </c>
      <c r="B13" s="213" t="s">
        <v>373</v>
      </c>
      <c r="C13" s="208" t="s">
        <v>345</v>
      </c>
      <c r="D13" s="208">
        <v>2</v>
      </c>
      <c r="E13" s="250">
        <v>0</v>
      </c>
      <c r="F13" s="250">
        <f t="shared" si="0"/>
        <v>0</v>
      </c>
    </row>
    <row r="14" spans="1:6" ht="15">
      <c r="A14" s="208">
        <v>10</v>
      </c>
      <c r="B14" s="213" t="s">
        <v>372</v>
      </c>
      <c r="C14" s="208" t="s">
        <v>345</v>
      </c>
      <c r="D14" s="208">
        <v>6</v>
      </c>
      <c r="E14" s="250">
        <v>0</v>
      </c>
      <c r="F14" s="250">
        <f t="shared" si="0"/>
        <v>0</v>
      </c>
    </row>
    <row r="15" spans="1:6" ht="15">
      <c r="A15" s="208">
        <v>11</v>
      </c>
      <c r="B15" s="213" t="s">
        <v>371</v>
      </c>
      <c r="C15" s="215" t="s">
        <v>345</v>
      </c>
      <c r="D15" s="215">
        <v>2</v>
      </c>
      <c r="E15" s="250">
        <v>0</v>
      </c>
      <c r="F15" s="250">
        <f t="shared" si="0"/>
        <v>0</v>
      </c>
    </row>
    <row r="16" spans="1:6" ht="15">
      <c r="A16" s="208">
        <v>12</v>
      </c>
      <c r="B16" s="213" t="s">
        <v>370</v>
      </c>
      <c r="C16" s="208" t="s">
        <v>345</v>
      </c>
      <c r="D16" s="208">
        <v>1</v>
      </c>
      <c r="E16" s="250">
        <v>0</v>
      </c>
      <c r="F16" s="250">
        <f t="shared" si="0"/>
        <v>0</v>
      </c>
    </row>
    <row r="17" spans="1:6" ht="15">
      <c r="A17" s="208">
        <v>13</v>
      </c>
      <c r="B17" s="213" t="s">
        <v>369</v>
      </c>
      <c r="C17" s="215" t="s">
        <v>345</v>
      </c>
      <c r="D17" s="215">
        <v>4</v>
      </c>
      <c r="E17" s="250">
        <v>0</v>
      </c>
      <c r="F17" s="250">
        <f t="shared" si="0"/>
        <v>0</v>
      </c>
    </row>
    <row r="18" spans="1:6" ht="15">
      <c r="A18" s="208">
        <v>14</v>
      </c>
      <c r="B18" s="213" t="s">
        <v>368</v>
      </c>
      <c r="C18" s="208" t="s">
        <v>345</v>
      </c>
      <c r="D18" s="208">
        <v>6</v>
      </c>
      <c r="E18" s="250">
        <v>0</v>
      </c>
      <c r="F18" s="250">
        <f t="shared" si="0"/>
        <v>0</v>
      </c>
    </row>
    <row r="19" spans="1:6" ht="15">
      <c r="A19" s="208">
        <v>15</v>
      </c>
      <c r="B19" s="213" t="s">
        <v>367</v>
      </c>
      <c r="C19" s="215" t="s">
        <v>345</v>
      </c>
      <c r="D19" s="215">
        <v>2</v>
      </c>
      <c r="E19" s="250">
        <v>0</v>
      </c>
      <c r="F19" s="250">
        <f t="shared" si="0"/>
        <v>0</v>
      </c>
    </row>
    <row r="20" spans="1:6" ht="15">
      <c r="A20" s="215">
        <v>16</v>
      </c>
      <c r="B20" s="210" t="s">
        <v>366</v>
      </c>
      <c r="C20" s="215" t="s">
        <v>365</v>
      </c>
      <c r="D20" s="215">
        <v>3</v>
      </c>
      <c r="E20" s="250">
        <v>0</v>
      </c>
      <c r="F20" s="250">
        <f t="shared" si="0"/>
        <v>0</v>
      </c>
    </row>
    <row r="21" spans="1:6" ht="15">
      <c r="A21" s="223">
        <v>17</v>
      </c>
      <c r="B21" s="210" t="s">
        <v>364</v>
      </c>
      <c r="C21" s="222"/>
      <c r="D21" s="222"/>
      <c r="E21" s="224"/>
      <c r="F21" s="224"/>
    </row>
    <row r="22" spans="1:6" ht="15">
      <c r="A22" s="221"/>
      <c r="B22" s="213" t="s">
        <v>363</v>
      </c>
      <c r="C22" s="215" t="s">
        <v>345</v>
      </c>
      <c r="D22" s="215">
        <v>1</v>
      </c>
      <c r="E22" s="250">
        <v>0</v>
      </c>
      <c r="F22" s="250">
        <f>D22*E22</f>
        <v>0</v>
      </c>
    </row>
    <row r="23" spans="1:6" ht="15">
      <c r="A23" s="212"/>
      <c r="B23" s="213" t="s">
        <v>362</v>
      </c>
      <c r="C23" s="220" t="s">
        <v>345</v>
      </c>
      <c r="D23" s="219">
        <v>1</v>
      </c>
      <c r="E23" s="250">
        <v>0</v>
      </c>
      <c r="F23" s="250">
        <f t="shared" ref="F23:F39" si="1">D23*E23</f>
        <v>0</v>
      </c>
    </row>
    <row r="24" spans="1:6" ht="15">
      <c r="A24" s="212"/>
      <c r="B24" s="213" t="s">
        <v>361</v>
      </c>
      <c r="C24" s="218" t="s">
        <v>345</v>
      </c>
      <c r="D24" s="215">
        <v>8</v>
      </c>
      <c r="E24" s="250">
        <v>0</v>
      </c>
      <c r="F24" s="250">
        <f t="shared" si="1"/>
        <v>0</v>
      </c>
    </row>
    <row r="25" spans="1:6" ht="15">
      <c r="A25" s="214"/>
      <c r="B25" s="213" t="s">
        <v>360</v>
      </c>
      <c r="C25" s="215" t="s">
        <v>345</v>
      </c>
      <c r="D25" s="215">
        <v>4</v>
      </c>
      <c r="E25" s="250">
        <v>0</v>
      </c>
      <c r="F25" s="250">
        <f t="shared" si="1"/>
        <v>0</v>
      </c>
    </row>
    <row r="26" spans="1:6" ht="15">
      <c r="A26" s="216"/>
      <c r="B26" s="213" t="s">
        <v>359</v>
      </c>
      <c r="C26" s="215" t="s">
        <v>345</v>
      </c>
      <c r="D26" s="215">
        <v>1</v>
      </c>
      <c r="E26" s="250">
        <v>0</v>
      </c>
      <c r="F26" s="250">
        <f t="shared" si="1"/>
        <v>0</v>
      </c>
    </row>
    <row r="27" spans="1:6" ht="15">
      <c r="A27" s="216"/>
      <c r="B27" s="217" t="s">
        <v>358</v>
      </c>
      <c r="C27" s="218" t="s">
        <v>345</v>
      </c>
      <c r="D27" s="218">
        <v>1</v>
      </c>
      <c r="E27" s="250">
        <v>0</v>
      </c>
      <c r="F27" s="250">
        <f t="shared" si="1"/>
        <v>0</v>
      </c>
    </row>
    <row r="28" spans="1:6" ht="15">
      <c r="A28" s="216"/>
      <c r="B28" s="217" t="s">
        <v>357</v>
      </c>
      <c r="C28" s="208" t="s">
        <v>345</v>
      </c>
      <c r="D28" s="208">
        <v>8</v>
      </c>
      <c r="E28" s="250">
        <v>0</v>
      </c>
      <c r="F28" s="250">
        <f t="shared" si="1"/>
        <v>0</v>
      </c>
    </row>
    <row r="29" spans="1:6" ht="15">
      <c r="A29" s="212"/>
      <c r="B29" s="217" t="s">
        <v>356</v>
      </c>
      <c r="C29" s="208" t="s">
        <v>345</v>
      </c>
      <c r="D29" s="208">
        <v>1</v>
      </c>
      <c r="E29" s="250">
        <v>0</v>
      </c>
      <c r="F29" s="250">
        <f t="shared" si="1"/>
        <v>0</v>
      </c>
    </row>
    <row r="30" spans="1:6" ht="15">
      <c r="A30" s="212"/>
      <c r="B30" s="209" t="s">
        <v>355</v>
      </c>
      <c r="C30" s="215" t="s">
        <v>345</v>
      </c>
      <c r="D30" s="215">
        <v>2</v>
      </c>
      <c r="E30" s="250">
        <v>0</v>
      </c>
      <c r="F30" s="250">
        <f t="shared" si="1"/>
        <v>0</v>
      </c>
    </row>
    <row r="31" spans="1:6" ht="15">
      <c r="A31" s="216"/>
      <c r="B31" s="217" t="s">
        <v>354</v>
      </c>
      <c r="C31" s="218" t="s">
        <v>345</v>
      </c>
      <c r="D31" s="218">
        <v>2</v>
      </c>
      <c r="E31" s="250">
        <v>0</v>
      </c>
      <c r="F31" s="250">
        <f t="shared" si="1"/>
        <v>0</v>
      </c>
    </row>
    <row r="32" spans="1:6" ht="15">
      <c r="A32" s="216"/>
      <c r="B32" s="217" t="s">
        <v>353</v>
      </c>
      <c r="C32" s="218" t="s">
        <v>345</v>
      </c>
      <c r="D32" s="218">
        <v>2</v>
      </c>
      <c r="E32" s="250">
        <v>0</v>
      </c>
      <c r="F32" s="250">
        <f t="shared" si="1"/>
        <v>0</v>
      </c>
    </row>
    <row r="33" spans="1:6" ht="15">
      <c r="A33" s="216"/>
      <c r="B33" s="217" t="s">
        <v>352</v>
      </c>
      <c r="C33" s="218" t="s">
        <v>345</v>
      </c>
      <c r="D33" s="218">
        <v>1</v>
      </c>
      <c r="E33" s="250">
        <v>0</v>
      </c>
      <c r="F33" s="250">
        <f t="shared" si="1"/>
        <v>0</v>
      </c>
    </row>
    <row r="34" spans="1:6" ht="15">
      <c r="A34" s="214"/>
      <c r="B34" s="217" t="s">
        <v>351</v>
      </c>
      <c r="C34" s="220" t="s">
        <v>345</v>
      </c>
      <c r="D34" s="220">
        <v>1</v>
      </c>
      <c r="E34" s="250">
        <v>0</v>
      </c>
      <c r="F34" s="250">
        <f t="shared" si="1"/>
        <v>0</v>
      </c>
    </row>
    <row r="35" spans="1:6" ht="15">
      <c r="A35" s="212"/>
      <c r="B35" s="251" t="s">
        <v>350</v>
      </c>
      <c r="C35" s="220" t="s">
        <v>345</v>
      </c>
      <c r="D35" s="220">
        <v>1</v>
      </c>
      <c r="E35" s="250">
        <v>0</v>
      </c>
      <c r="F35" s="250">
        <f t="shared" si="1"/>
        <v>0</v>
      </c>
    </row>
    <row r="36" spans="1:6" ht="15">
      <c r="A36" s="211"/>
      <c r="B36" s="252" t="s">
        <v>349</v>
      </c>
      <c r="C36" s="253" t="s">
        <v>345</v>
      </c>
      <c r="D36" s="253">
        <v>1</v>
      </c>
      <c r="E36" s="250">
        <v>0</v>
      </c>
      <c r="F36" s="250">
        <f t="shared" si="1"/>
        <v>0</v>
      </c>
    </row>
    <row r="37" spans="1:6" ht="15">
      <c r="A37" s="208">
        <v>18</v>
      </c>
      <c r="B37" s="251" t="s">
        <v>348</v>
      </c>
      <c r="C37" s="220" t="s">
        <v>271</v>
      </c>
      <c r="D37" s="220">
        <v>15</v>
      </c>
      <c r="E37" s="250">
        <v>0</v>
      </c>
      <c r="F37" s="250">
        <f t="shared" si="1"/>
        <v>0</v>
      </c>
    </row>
    <row r="38" spans="1:6" ht="15">
      <c r="A38" s="208">
        <v>19</v>
      </c>
      <c r="B38" s="224" t="s">
        <v>347</v>
      </c>
      <c r="C38" s="220" t="s">
        <v>345</v>
      </c>
      <c r="D38" s="220">
        <v>2</v>
      </c>
      <c r="E38" s="250">
        <v>0</v>
      </c>
      <c r="F38" s="250">
        <f t="shared" si="1"/>
        <v>0</v>
      </c>
    </row>
    <row r="39" spans="1:6" ht="15">
      <c r="A39" s="208">
        <v>20</v>
      </c>
      <c r="B39" s="224" t="s">
        <v>346</v>
      </c>
      <c r="C39" s="220" t="s">
        <v>345</v>
      </c>
      <c r="D39" s="220">
        <v>4</v>
      </c>
      <c r="E39" s="250">
        <v>0</v>
      </c>
      <c r="F39" s="250">
        <f t="shared" si="1"/>
        <v>0</v>
      </c>
    </row>
    <row r="40" spans="1:6" ht="15.75">
      <c r="A40" s="205"/>
      <c r="B40" s="260" t="s">
        <v>429</v>
      </c>
      <c r="C40" s="254"/>
      <c r="D40" s="255"/>
      <c r="E40" s="256"/>
      <c r="F40" s="257">
        <f>SUM(F5:F39)</f>
        <v>0</v>
      </c>
    </row>
    <row r="41" spans="1:6" ht="15">
      <c r="B41" s="249"/>
      <c r="C41" s="249"/>
      <c r="D41" s="249"/>
      <c r="E41" s="249"/>
      <c r="F41" s="249"/>
    </row>
    <row r="42" spans="1:6" ht="15.75">
      <c r="A42" s="224">
        <v>21</v>
      </c>
      <c r="B42" s="224" t="s">
        <v>425</v>
      </c>
      <c r="C42" s="220" t="s">
        <v>430</v>
      </c>
      <c r="D42" s="224">
        <v>1</v>
      </c>
      <c r="E42" s="224">
        <v>0</v>
      </c>
      <c r="F42" s="262">
        <f>D42*E42</f>
        <v>0</v>
      </c>
    </row>
    <row r="43" spans="1:6" ht="15.75">
      <c r="A43" s="222">
        <v>22</v>
      </c>
      <c r="B43" s="224" t="s">
        <v>426</v>
      </c>
      <c r="C43" s="220" t="s">
        <v>430</v>
      </c>
      <c r="D43" s="224">
        <v>1</v>
      </c>
      <c r="E43" s="224">
        <v>0</v>
      </c>
      <c r="F43" s="262">
        <f>D43*E43</f>
        <v>0</v>
      </c>
    </row>
    <row r="44" spans="1:6" ht="15">
      <c r="B44" s="249"/>
      <c r="C44" s="249"/>
      <c r="D44" s="249"/>
      <c r="E44" s="249"/>
      <c r="F44" s="249"/>
    </row>
    <row r="45" spans="1:6" ht="15">
      <c r="B45" s="249" t="s">
        <v>424</v>
      </c>
      <c r="C45" s="249"/>
      <c r="D45" s="249"/>
      <c r="E45" s="249"/>
      <c r="F45" s="249"/>
    </row>
    <row r="46" spans="1:6" ht="15">
      <c r="A46" s="208">
        <v>23</v>
      </c>
      <c r="B46" s="251" t="s">
        <v>344</v>
      </c>
      <c r="C46" s="220" t="s">
        <v>271</v>
      </c>
      <c r="D46" s="220">
        <v>25</v>
      </c>
      <c r="E46" s="250">
        <v>0</v>
      </c>
      <c r="F46" s="250">
        <f t="shared" ref="F46:F51" si="2">D46*E46</f>
        <v>0</v>
      </c>
    </row>
    <row r="47" spans="1:6" ht="15">
      <c r="A47" s="208">
        <v>24</v>
      </c>
      <c r="B47" s="251" t="s">
        <v>343</v>
      </c>
      <c r="C47" s="220" t="s">
        <v>271</v>
      </c>
      <c r="D47" s="220">
        <v>25</v>
      </c>
      <c r="E47" s="250">
        <v>0</v>
      </c>
      <c r="F47" s="250">
        <f t="shared" si="2"/>
        <v>0</v>
      </c>
    </row>
    <row r="48" spans="1:6" ht="15">
      <c r="A48" s="208">
        <v>25</v>
      </c>
      <c r="B48" s="251" t="s">
        <v>342</v>
      </c>
      <c r="C48" s="220" t="s">
        <v>271</v>
      </c>
      <c r="D48" s="220">
        <v>25</v>
      </c>
      <c r="E48" s="250">
        <v>0</v>
      </c>
      <c r="F48" s="250">
        <f t="shared" si="2"/>
        <v>0</v>
      </c>
    </row>
    <row r="49" spans="1:7" ht="15">
      <c r="A49" s="208">
        <v>26</v>
      </c>
      <c r="B49" s="251" t="s">
        <v>427</v>
      </c>
      <c r="C49" s="220" t="s">
        <v>271</v>
      </c>
      <c r="D49" s="220">
        <v>25</v>
      </c>
      <c r="E49" s="250">
        <v>0</v>
      </c>
      <c r="F49" s="250">
        <f t="shared" si="2"/>
        <v>0</v>
      </c>
    </row>
    <row r="50" spans="1:7" ht="15">
      <c r="A50" s="208">
        <v>27</v>
      </c>
      <c r="B50" s="251" t="s">
        <v>341</v>
      </c>
      <c r="C50" s="220" t="s">
        <v>271</v>
      </c>
      <c r="D50" s="220">
        <v>15</v>
      </c>
      <c r="E50" s="250">
        <v>0</v>
      </c>
      <c r="F50" s="250">
        <f t="shared" si="2"/>
        <v>0</v>
      </c>
    </row>
    <row r="51" spans="1:7" ht="15">
      <c r="A51" s="208">
        <v>28</v>
      </c>
      <c r="B51" s="251" t="s">
        <v>427</v>
      </c>
      <c r="C51" s="220" t="s">
        <v>271</v>
      </c>
      <c r="D51" s="220">
        <v>15</v>
      </c>
      <c r="E51" s="250">
        <v>0</v>
      </c>
      <c r="F51" s="250">
        <f t="shared" si="2"/>
        <v>0</v>
      </c>
    </row>
    <row r="52" spans="1:7" ht="15.75">
      <c r="A52" s="205"/>
      <c r="B52" s="259" t="s">
        <v>428</v>
      </c>
      <c r="C52" s="249"/>
      <c r="D52" s="249"/>
      <c r="E52" s="249"/>
      <c r="F52" s="257">
        <f>SUM(F46:F51)</f>
        <v>0</v>
      </c>
    </row>
    <row r="53" spans="1:7" ht="15">
      <c r="B53" s="258"/>
      <c r="C53" s="254"/>
      <c r="D53" s="255"/>
      <c r="E53" s="256"/>
      <c r="F53" s="256"/>
    </row>
    <row r="54" spans="1:7" ht="15.75">
      <c r="B54" s="228" t="s">
        <v>388</v>
      </c>
      <c r="C54" s="227"/>
      <c r="D54" s="227"/>
      <c r="E54" s="226"/>
      <c r="F54" s="261">
        <f>F40+F42+F43+F52</f>
        <v>0</v>
      </c>
      <c r="G54" s="248"/>
    </row>
    <row r="55" spans="1:7" ht="15">
      <c r="B55" s="203"/>
      <c r="E55" s="207"/>
      <c r="F55" s="207"/>
    </row>
    <row r="63" spans="1:7" ht="15">
      <c r="B63" s="203"/>
      <c r="E63" s="207"/>
      <c r="F63" s="207"/>
    </row>
    <row r="64" spans="1:7" ht="15">
      <c r="A64" s="205"/>
      <c r="B64" s="203"/>
      <c r="E64" s="207"/>
      <c r="F64" s="207"/>
    </row>
    <row r="65" spans="1:6" ht="15">
      <c r="A65" s="205"/>
      <c r="B65" s="203"/>
      <c r="C65" s="205"/>
      <c r="D65" s="204"/>
      <c r="E65" s="207"/>
      <c r="F65" s="207"/>
    </row>
    <row r="66" spans="1:6" ht="15">
      <c r="A66" s="205"/>
      <c r="B66" s="203"/>
      <c r="C66" s="205"/>
      <c r="D66" s="204"/>
      <c r="E66" s="207"/>
      <c r="F66" s="207"/>
    </row>
    <row r="67" spans="1:6" ht="15">
      <c r="A67" s="205"/>
      <c r="B67" s="203"/>
      <c r="C67" s="205"/>
      <c r="D67" s="204"/>
      <c r="E67" s="207"/>
      <c r="F67" s="207"/>
    </row>
    <row r="68" spans="1:6" ht="15">
      <c r="A68" s="205"/>
      <c r="B68" s="203"/>
      <c r="C68" s="205"/>
      <c r="D68" s="204"/>
      <c r="E68" s="207"/>
      <c r="F68" s="207"/>
    </row>
    <row r="69" spans="1:6" ht="15">
      <c r="A69" s="205"/>
      <c r="B69" s="203"/>
      <c r="C69" s="205"/>
      <c r="D69" s="204"/>
      <c r="E69" s="207"/>
      <c r="F69" s="207"/>
    </row>
    <row r="70" spans="1:6" ht="15">
      <c r="A70" s="205"/>
      <c r="B70" s="203"/>
      <c r="C70" s="205"/>
      <c r="D70" s="204"/>
      <c r="E70" s="207"/>
      <c r="F70" s="207"/>
    </row>
    <row r="71" spans="1:6" ht="15">
      <c r="B71" s="203"/>
      <c r="C71" s="205"/>
      <c r="D71" s="204"/>
      <c r="E71" s="207"/>
      <c r="F71" s="207"/>
    </row>
    <row r="72" spans="1:6" ht="15">
      <c r="B72" s="203"/>
      <c r="E72" s="207"/>
      <c r="F72" s="207"/>
    </row>
    <row r="73" spans="1:6">
      <c r="E73" s="207"/>
      <c r="F73" s="207"/>
    </row>
    <row r="74" spans="1:6">
      <c r="E74" s="207"/>
      <c r="F74" s="207"/>
    </row>
    <row r="75" spans="1:6">
      <c r="E75" s="207"/>
      <c r="F75" s="207"/>
    </row>
    <row r="76" spans="1:6">
      <c r="E76" s="207"/>
      <c r="F76" s="207"/>
    </row>
    <row r="77" spans="1:6" ht="15">
      <c r="A77" s="206"/>
      <c r="E77" s="207"/>
      <c r="F77" s="207"/>
    </row>
    <row r="78" spans="1:6" ht="15">
      <c r="A78" s="206"/>
      <c r="E78" s="207"/>
      <c r="F78" s="207"/>
    </row>
    <row r="79" spans="1:6">
      <c r="E79" s="207"/>
      <c r="F79" s="207"/>
    </row>
    <row r="80" spans="1:6">
      <c r="E80" s="207"/>
      <c r="F80" s="207"/>
    </row>
    <row r="81" spans="1:6" ht="15">
      <c r="A81" s="205"/>
      <c r="E81" s="207"/>
      <c r="F81" s="207"/>
    </row>
    <row r="82" spans="1:6" ht="15">
      <c r="A82" s="205"/>
      <c r="B82" s="203"/>
      <c r="C82" s="205"/>
      <c r="D82" s="204"/>
      <c r="E82" s="207"/>
      <c r="F82" s="207"/>
    </row>
    <row r="83" spans="1:6" ht="15">
      <c r="A83" s="205"/>
      <c r="B83" s="203"/>
      <c r="C83" s="205"/>
      <c r="D83" s="204"/>
      <c r="E83" s="207"/>
      <c r="F83" s="207"/>
    </row>
    <row r="84" spans="1:6" ht="15">
      <c r="A84" s="205"/>
      <c r="B84" s="203"/>
      <c r="C84" s="205"/>
      <c r="D84" s="204"/>
      <c r="E84" s="207"/>
      <c r="F84" s="207"/>
    </row>
    <row r="85" spans="1:6" ht="15">
      <c r="A85" s="205"/>
      <c r="B85" s="203"/>
      <c r="C85" s="205"/>
      <c r="D85" s="204"/>
      <c r="E85" s="207"/>
      <c r="F85" s="207"/>
    </row>
    <row r="86" spans="1:6" ht="15">
      <c r="A86" s="205"/>
      <c r="B86" s="203"/>
      <c r="C86" s="205"/>
      <c r="D86" s="204"/>
      <c r="E86" s="207"/>
      <c r="F86" s="207"/>
    </row>
    <row r="87" spans="1:6" ht="15">
      <c r="A87" s="205"/>
      <c r="B87" s="203"/>
      <c r="C87" s="205"/>
      <c r="D87" s="204"/>
      <c r="E87" s="207"/>
      <c r="F87" s="207"/>
    </row>
    <row r="88" spans="1:6" ht="15">
      <c r="A88" s="205"/>
      <c r="B88" s="203"/>
      <c r="C88" s="205"/>
      <c r="D88" s="204"/>
      <c r="E88" s="207"/>
      <c r="F88" s="207"/>
    </row>
    <row r="89" spans="1:6" ht="15">
      <c r="A89" s="205"/>
      <c r="B89" s="203"/>
      <c r="C89" s="205"/>
      <c r="D89" s="204"/>
      <c r="E89" s="207"/>
      <c r="F89" s="207"/>
    </row>
    <row r="90" spans="1:6" ht="15">
      <c r="A90" s="205"/>
      <c r="B90" s="203"/>
      <c r="C90" s="205"/>
      <c r="D90" s="204"/>
      <c r="E90" s="207"/>
      <c r="F90" s="207"/>
    </row>
    <row r="91" spans="1:6" ht="15">
      <c r="B91" s="203"/>
      <c r="C91" s="205"/>
      <c r="D91" s="204"/>
      <c r="E91" s="207"/>
      <c r="F91" s="207"/>
    </row>
    <row r="92" spans="1:6" ht="15">
      <c r="A92" s="205"/>
      <c r="B92" s="203"/>
      <c r="E92" s="207"/>
      <c r="F92" s="207"/>
    </row>
    <row r="93" spans="1:6" ht="15">
      <c r="C93" s="205"/>
      <c r="D93" s="204"/>
      <c r="E93" s="207"/>
      <c r="F93" s="207"/>
    </row>
    <row r="94" spans="1:6" ht="15">
      <c r="B94" s="203"/>
      <c r="E94" s="207"/>
      <c r="F94" s="207"/>
    </row>
    <row r="95" spans="1:6">
      <c r="E95" s="207"/>
      <c r="F95" s="207"/>
    </row>
    <row r="96" spans="1:6">
      <c r="E96" s="207"/>
      <c r="F96" s="207"/>
    </row>
    <row r="97" spans="1:6" ht="15">
      <c r="A97" s="206"/>
      <c r="E97" s="207"/>
      <c r="F97" s="207"/>
    </row>
    <row r="98" spans="1:6" ht="15">
      <c r="A98" s="206"/>
      <c r="E98" s="207"/>
      <c r="F98" s="207"/>
    </row>
    <row r="99" spans="1:6" ht="15">
      <c r="A99" s="206"/>
      <c r="C99" s="205"/>
      <c r="D99" s="204"/>
      <c r="E99" s="207"/>
      <c r="F99" s="207"/>
    </row>
    <row r="100" spans="1:6" ht="15">
      <c r="A100" s="206"/>
      <c r="B100" s="203"/>
      <c r="C100" s="205"/>
      <c r="D100" s="204"/>
      <c r="E100" s="207"/>
      <c r="F100" s="207"/>
    </row>
    <row r="101" spans="1:6" ht="15">
      <c r="A101" s="206"/>
      <c r="B101" s="203"/>
      <c r="C101" s="205"/>
      <c r="D101" s="204"/>
      <c r="E101" s="207"/>
      <c r="F101" s="207"/>
    </row>
    <row r="102" spans="1:6" ht="15">
      <c r="A102" s="206"/>
      <c r="B102" s="203"/>
      <c r="E102" s="207"/>
      <c r="F102" s="207"/>
    </row>
    <row r="103" spans="1:6" ht="15">
      <c r="A103" s="206"/>
      <c r="B103" s="203"/>
      <c r="C103" s="205"/>
      <c r="D103" s="204"/>
      <c r="E103" s="207"/>
      <c r="F103" s="207"/>
    </row>
    <row r="104" spans="1:6" ht="15">
      <c r="A104" s="206"/>
      <c r="B104" s="203"/>
      <c r="C104" s="205"/>
      <c r="D104" s="204"/>
      <c r="E104" s="207"/>
      <c r="F104" s="207"/>
    </row>
    <row r="105" spans="1:6" ht="15">
      <c r="A105" s="206"/>
      <c r="B105" s="203"/>
      <c r="C105" s="205"/>
      <c r="D105" s="204"/>
      <c r="E105" s="207"/>
      <c r="F105" s="207"/>
    </row>
    <row r="106" spans="1:6" ht="15">
      <c r="A106" s="206"/>
      <c r="B106" s="203"/>
      <c r="C106" s="205"/>
      <c r="D106" s="204"/>
      <c r="E106" s="207"/>
      <c r="F106" s="207"/>
    </row>
    <row r="107" spans="1:6" ht="15">
      <c r="A107" s="206"/>
      <c r="B107" s="203"/>
      <c r="C107" s="205"/>
      <c r="D107" s="204"/>
      <c r="E107" s="207"/>
      <c r="F107" s="207"/>
    </row>
    <row r="108" spans="1:6" ht="15">
      <c r="A108" s="206"/>
      <c r="B108" s="203"/>
      <c r="C108" s="205"/>
      <c r="D108" s="204"/>
      <c r="E108" s="207"/>
      <c r="F108" s="207"/>
    </row>
    <row r="109" spans="1:6" ht="15">
      <c r="A109" s="206"/>
      <c r="B109" s="203"/>
      <c r="C109" s="205"/>
      <c r="D109" s="204"/>
      <c r="E109" s="207"/>
      <c r="F109" s="207"/>
    </row>
    <row r="110" spans="1:6" ht="15">
      <c r="A110" s="206"/>
      <c r="B110" s="203"/>
      <c r="C110" s="205"/>
      <c r="D110" s="204"/>
      <c r="E110" s="207"/>
      <c r="F110" s="207"/>
    </row>
    <row r="111" spans="1:6" ht="15">
      <c r="A111" s="206"/>
      <c r="B111" s="203"/>
      <c r="C111" s="205"/>
      <c r="D111" s="204"/>
      <c r="E111" s="207"/>
      <c r="F111" s="207"/>
    </row>
    <row r="112" spans="1:6" ht="15">
      <c r="A112" s="206"/>
      <c r="B112" s="203"/>
      <c r="C112" s="205"/>
      <c r="D112" s="204"/>
      <c r="E112" s="207"/>
      <c r="F112" s="207"/>
    </row>
    <row r="113" spans="1:6" ht="15">
      <c r="A113" s="206"/>
      <c r="B113" s="203"/>
      <c r="C113" s="205"/>
      <c r="D113" s="204"/>
      <c r="E113" s="207"/>
      <c r="F113" s="207"/>
    </row>
    <row r="114" spans="1:6" ht="15">
      <c r="A114" s="206"/>
      <c r="B114" s="203"/>
      <c r="C114" s="205"/>
      <c r="D114" s="204"/>
      <c r="E114" s="207"/>
      <c r="F114" s="207"/>
    </row>
    <row r="115" spans="1:6" ht="15">
      <c r="A115" s="206"/>
      <c r="B115" s="203"/>
      <c r="C115" s="205"/>
      <c r="D115" s="204"/>
      <c r="E115" s="207"/>
      <c r="F115" s="207"/>
    </row>
    <row r="116" spans="1:6" ht="15">
      <c r="A116" s="206"/>
      <c r="B116" s="203"/>
      <c r="C116" s="205"/>
      <c r="D116" s="204"/>
      <c r="E116" s="207"/>
      <c r="F116" s="207"/>
    </row>
    <row r="117" spans="1:6" ht="15">
      <c r="A117" s="206"/>
      <c r="B117" s="203"/>
      <c r="C117" s="205"/>
      <c r="D117" s="204"/>
      <c r="E117" s="207"/>
      <c r="F117" s="207"/>
    </row>
    <row r="118" spans="1:6" ht="15">
      <c r="A118" s="206"/>
      <c r="B118" s="203"/>
      <c r="C118" s="205"/>
      <c r="D118" s="204"/>
      <c r="E118" s="207"/>
      <c r="F118" s="207"/>
    </row>
    <row r="119" spans="1:6" ht="15">
      <c r="A119" s="206"/>
      <c r="B119" s="203"/>
      <c r="C119" s="205"/>
      <c r="D119" s="204"/>
      <c r="E119" s="207"/>
      <c r="F119" s="207"/>
    </row>
    <row r="120" spans="1:6" ht="15">
      <c r="A120" s="206"/>
      <c r="B120" s="203"/>
      <c r="C120" s="205"/>
      <c r="D120" s="204"/>
      <c r="E120" s="207"/>
      <c r="F120" s="207"/>
    </row>
    <row r="121" spans="1:6" ht="15">
      <c r="A121" s="206"/>
      <c r="B121" s="203"/>
      <c r="C121" s="205"/>
      <c r="D121" s="204"/>
      <c r="E121" s="207"/>
      <c r="F121" s="207"/>
    </row>
    <row r="122" spans="1:6" ht="15">
      <c r="A122" s="206"/>
      <c r="B122" s="203"/>
      <c r="C122" s="205"/>
      <c r="D122" s="204"/>
      <c r="E122" s="207"/>
      <c r="F122" s="207"/>
    </row>
    <row r="123" spans="1:6" ht="15">
      <c r="A123" s="206"/>
      <c r="B123" s="203"/>
      <c r="C123" s="205"/>
      <c r="D123" s="204"/>
      <c r="E123" s="207"/>
      <c r="F123" s="207"/>
    </row>
    <row r="124" spans="1:6" ht="15">
      <c r="A124" s="206"/>
      <c r="B124" s="203"/>
      <c r="C124" s="205"/>
      <c r="D124" s="204"/>
      <c r="E124" s="207"/>
      <c r="F124" s="207"/>
    </row>
    <row r="125" spans="1:6" ht="15">
      <c r="A125" s="206"/>
      <c r="B125" s="203"/>
      <c r="C125" s="205"/>
      <c r="D125" s="204"/>
      <c r="E125" s="207"/>
      <c r="F125" s="207"/>
    </row>
    <row r="126" spans="1:6" ht="15">
      <c r="A126" s="206"/>
      <c r="B126" s="203"/>
      <c r="C126" s="205"/>
      <c r="D126" s="204"/>
      <c r="E126" s="207"/>
      <c r="F126" s="207"/>
    </row>
    <row r="127" spans="1:6" ht="15">
      <c r="A127" s="206"/>
      <c r="B127" s="203"/>
      <c r="C127" s="205"/>
      <c r="D127" s="204"/>
      <c r="E127" s="207"/>
      <c r="F127" s="207"/>
    </row>
    <row r="128" spans="1:6" ht="15">
      <c r="A128" s="206"/>
      <c r="B128" s="203"/>
      <c r="C128" s="205"/>
      <c r="D128" s="204"/>
      <c r="E128" s="207"/>
      <c r="F128" s="207"/>
    </row>
    <row r="129" spans="1:6" ht="15">
      <c r="A129" s="206"/>
      <c r="B129" s="203"/>
      <c r="C129" s="205"/>
      <c r="D129" s="204"/>
      <c r="E129" s="207"/>
      <c r="F129" s="207"/>
    </row>
    <row r="130" spans="1:6" ht="15">
      <c r="A130" s="206"/>
      <c r="B130" s="203"/>
      <c r="C130" s="205"/>
      <c r="D130" s="204"/>
      <c r="E130" s="207"/>
      <c r="F130" s="207"/>
    </row>
    <row r="131" spans="1:6" ht="15">
      <c r="A131" s="206"/>
      <c r="B131" s="203"/>
      <c r="C131" s="205"/>
      <c r="D131" s="204"/>
    </row>
    <row r="132" spans="1:6" ht="15">
      <c r="A132" s="206"/>
      <c r="B132" s="203"/>
      <c r="C132" s="205"/>
      <c r="D132" s="204"/>
    </row>
    <row r="133" spans="1:6" ht="15">
      <c r="A133" s="206"/>
      <c r="B133" s="203"/>
      <c r="C133" s="205"/>
      <c r="D133" s="204"/>
    </row>
    <row r="134" spans="1:6" ht="15">
      <c r="A134" s="206"/>
      <c r="B134" s="203"/>
      <c r="C134" s="205"/>
      <c r="D134" s="204"/>
    </row>
    <row r="135" spans="1:6" ht="15">
      <c r="A135" s="206"/>
      <c r="B135" s="203"/>
      <c r="C135" s="205"/>
      <c r="D135" s="204"/>
    </row>
    <row r="136" spans="1:6" ht="15">
      <c r="A136" s="206"/>
      <c r="B136" s="203"/>
      <c r="C136" s="205"/>
      <c r="D136" s="204"/>
    </row>
    <row r="137" spans="1:6" ht="15">
      <c r="A137" s="206"/>
      <c r="B137" s="203"/>
      <c r="C137" s="205"/>
      <c r="D137" s="204"/>
    </row>
    <row r="138" spans="1:6" ht="15">
      <c r="A138" s="201"/>
      <c r="B138" s="203"/>
      <c r="C138" s="205"/>
      <c r="D138" s="204"/>
    </row>
    <row r="139" spans="1:6" ht="15">
      <c r="A139" s="201"/>
      <c r="B139" s="203"/>
      <c r="C139" s="200"/>
      <c r="D139" s="199"/>
    </row>
    <row r="140" spans="1:6">
      <c r="A140" s="201"/>
      <c r="B140" s="202"/>
      <c r="C140" s="200"/>
      <c r="D140" s="199"/>
    </row>
    <row r="141" spans="1:6">
      <c r="A141" s="201"/>
      <c r="B141" s="202"/>
      <c r="C141" s="200"/>
      <c r="D141" s="199"/>
    </row>
    <row r="142" spans="1:6">
      <c r="A142" s="201"/>
      <c r="B142" s="202"/>
      <c r="C142" s="200"/>
      <c r="D142" s="199"/>
    </row>
    <row r="143" spans="1:6">
      <c r="A143" s="201"/>
      <c r="B143" s="202"/>
      <c r="C143" s="200"/>
      <c r="D143" s="199"/>
    </row>
    <row r="144" spans="1:6">
      <c r="A144" s="201"/>
      <c r="B144" s="202"/>
      <c r="C144" s="200"/>
      <c r="D144" s="199"/>
    </row>
    <row r="145" spans="1:4">
      <c r="A145" s="201"/>
      <c r="B145" s="202"/>
      <c r="C145" s="200"/>
      <c r="D145" s="199"/>
    </row>
    <row r="146" spans="1:4">
      <c r="A146" s="201"/>
      <c r="B146" s="202"/>
      <c r="C146" s="200"/>
      <c r="D146" s="199"/>
    </row>
    <row r="147" spans="1:4">
      <c r="A147" s="201"/>
      <c r="B147" s="202"/>
      <c r="C147" s="200"/>
      <c r="D147" s="199"/>
    </row>
    <row r="148" spans="1:4">
      <c r="A148" s="201"/>
      <c r="B148" s="202"/>
      <c r="C148" s="200"/>
      <c r="D148" s="199"/>
    </row>
    <row r="149" spans="1:4">
      <c r="A149" s="201"/>
      <c r="B149" s="202"/>
      <c r="C149" s="200"/>
      <c r="D149" s="199"/>
    </row>
    <row r="150" spans="1:4">
      <c r="A150" s="201"/>
      <c r="B150" s="202"/>
      <c r="C150" s="200"/>
      <c r="D150" s="199"/>
    </row>
    <row r="151" spans="1:4">
      <c r="A151" s="201"/>
      <c r="B151" s="202"/>
      <c r="C151" s="200"/>
      <c r="D151" s="199"/>
    </row>
    <row r="152" spans="1:4">
      <c r="A152" s="201"/>
      <c r="B152" s="202"/>
      <c r="C152" s="200"/>
      <c r="D152" s="199"/>
    </row>
    <row r="153" spans="1:4">
      <c r="A153" s="201"/>
      <c r="B153" s="202"/>
      <c r="C153" s="200"/>
      <c r="D153" s="199"/>
    </row>
    <row r="154" spans="1:4">
      <c r="A154" s="201"/>
      <c r="B154" s="202"/>
      <c r="C154" s="200"/>
      <c r="D154" s="199"/>
    </row>
    <row r="155" spans="1:4">
      <c r="A155" s="201"/>
      <c r="B155" s="202"/>
      <c r="C155" s="200"/>
      <c r="D155" s="199"/>
    </row>
    <row r="156" spans="1:4">
      <c r="A156" s="201"/>
      <c r="B156" s="202"/>
      <c r="C156" s="200"/>
      <c r="D156" s="199"/>
    </row>
    <row r="157" spans="1:4">
      <c r="A157" s="201"/>
      <c r="B157" s="202"/>
      <c r="C157" s="200"/>
      <c r="D157" s="199"/>
    </row>
    <row r="158" spans="1:4">
      <c r="A158" s="201"/>
      <c r="B158" s="202"/>
      <c r="C158" s="200"/>
      <c r="D158" s="199"/>
    </row>
    <row r="159" spans="1:4">
      <c r="A159" s="201"/>
      <c r="B159" s="202"/>
      <c r="C159" s="200"/>
      <c r="D159" s="199"/>
    </row>
    <row r="160" spans="1:4">
      <c r="A160" s="201"/>
      <c r="B160" s="202"/>
      <c r="C160" s="200"/>
      <c r="D160" s="199"/>
    </row>
    <row r="161" spans="1:4">
      <c r="A161" s="201"/>
      <c r="B161" s="202"/>
      <c r="C161" s="200"/>
      <c r="D161" s="199"/>
    </row>
    <row r="162" spans="1:4">
      <c r="A162" s="201"/>
      <c r="B162" s="202"/>
      <c r="C162" s="200"/>
      <c r="D162" s="199"/>
    </row>
    <row r="163" spans="1:4">
      <c r="A163" s="201"/>
      <c r="B163" s="202"/>
      <c r="C163" s="200"/>
      <c r="D163" s="199"/>
    </row>
    <row r="164" spans="1:4">
      <c r="A164" s="201"/>
      <c r="B164" s="202"/>
      <c r="C164" s="200"/>
      <c r="D164" s="199"/>
    </row>
    <row r="165" spans="1:4">
      <c r="A165" s="201"/>
      <c r="B165" s="202"/>
      <c r="C165" s="200"/>
      <c r="D165" s="199"/>
    </row>
    <row r="166" spans="1:4">
      <c r="A166" s="201"/>
      <c r="B166" s="202"/>
      <c r="C166" s="200"/>
      <c r="D166" s="199"/>
    </row>
    <row r="167" spans="1:4">
      <c r="A167" s="201"/>
      <c r="B167" s="202"/>
      <c r="C167" s="200"/>
      <c r="D167" s="199"/>
    </row>
    <row r="168" spans="1:4">
      <c r="A168" s="201"/>
      <c r="B168" s="202"/>
      <c r="C168" s="200"/>
      <c r="D168" s="199"/>
    </row>
    <row r="169" spans="1:4">
      <c r="A169" s="201"/>
      <c r="B169" s="202"/>
      <c r="C169" s="200"/>
      <c r="D169" s="199"/>
    </row>
    <row r="170" spans="1:4">
      <c r="A170" s="201"/>
      <c r="B170" s="202"/>
      <c r="C170" s="200"/>
      <c r="D170" s="199"/>
    </row>
    <row r="171" spans="1:4">
      <c r="A171" s="201"/>
      <c r="B171" s="202"/>
      <c r="C171" s="200"/>
      <c r="D171" s="199"/>
    </row>
    <row r="172" spans="1:4">
      <c r="A172" s="201"/>
      <c r="B172" s="202"/>
      <c r="C172" s="200"/>
      <c r="D172" s="199"/>
    </row>
    <row r="173" spans="1:4">
      <c r="A173" s="201"/>
      <c r="B173" s="202"/>
      <c r="C173" s="200"/>
      <c r="D173" s="199"/>
    </row>
    <row r="174" spans="1:4">
      <c r="A174" s="201"/>
      <c r="B174" s="202"/>
      <c r="C174" s="200"/>
      <c r="D174" s="199"/>
    </row>
    <row r="175" spans="1:4">
      <c r="A175" s="201"/>
      <c r="B175" s="202"/>
      <c r="C175" s="200"/>
      <c r="D175" s="199"/>
    </row>
    <row r="176" spans="1:4">
      <c r="A176" s="201"/>
      <c r="B176" s="202"/>
      <c r="C176" s="200"/>
      <c r="D176" s="199"/>
    </row>
    <row r="177" spans="1:4">
      <c r="A177" s="201"/>
      <c r="B177" s="202"/>
      <c r="C177" s="200"/>
      <c r="D177" s="199"/>
    </row>
    <row r="178" spans="1:4">
      <c r="A178" s="201"/>
      <c r="B178" s="202"/>
      <c r="C178" s="200"/>
      <c r="D178" s="199"/>
    </row>
    <row r="179" spans="1:4">
      <c r="A179" s="201"/>
      <c r="B179" s="202"/>
      <c r="C179" s="200"/>
      <c r="D179" s="199"/>
    </row>
    <row r="180" spans="1:4">
      <c r="A180" s="201"/>
      <c r="B180" s="202"/>
      <c r="C180" s="200"/>
      <c r="D180" s="199"/>
    </row>
    <row r="181" spans="1:4">
      <c r="A181" s="201"/>
      <c r="B181" s="202"/>
      <c r="C181" s="200"/>
      <c r="D181" s="199"/>
    </row>
    <row r="182" spans="1:4">
      <c r="A182" s="201"/>
      <c r="B182" s="202"/>
      <c r="C182" s="200"/>
      <c r="D182" s="199"/>
    </row>
    <row r="183" spans="1:4">
      <c r="A183" s="201"/>
      <c r="B183" s="202"/>
      <c r="C183" s="200"/>
      <c r="D183" s="199"/>
    </row>
    <row r="184" spans="1:4">
      <c r="A184" s="201"/>
      <c r="B184" s="202"/>
      <c r="C184" s="200"/>
      <c r="D184" s="199"/>
    </row>
    <row r="185" spans="1:4">
      <c r="A185" s="201"/>
      <c r="B185" s="202"/>
      <c r="C185" s="200"/>
      <c r="D185" s="199"/>
    </row>
    <row r="186" spans="1:4">
      <c r="A186" s="201"/>
      <c r="B186" s="202"/>
      <c r="C186" s="200"/>
      <c r="D186" s="199"/>
    </row>
    <row r="187" spans="1:4">
      <c r="A187" s="201"/>
      <c r="B187" s="202"/>
      <c r="C187" s="200"/>
      <c r="D187" s="199"/>
    </row>
    <row r="188" spans="1:4">
      <c r="A188" s="201"/>
      <c r="B188" s="202"/>
      <c r="C188" s="200"/>
      <c r="D188" s="199"/>
    </row>
    <row r="189" spans="1:4">
      <c r="A189" s="201"/>
      <c r="B189" s="202"/>
      <c r="C189" s="200"/>
      <c r="D189" s="199"/>
    </row>
    <row r="190" spans="1:4">
      <c r="A190" s="201"/>
      <c r="B190" s="202"/>
      <c r="C190" s="200"/>
      <c r="D190" s="199"/>
    </row>
    <row r="191" spans="1:4">
      <c r="A191" s="201"/>
      <c r="B191" s="202"/>
      <c r="C191" s="200"/>
      <c r="D191" s="199"/>
    </row>
    <row r="192" spans="1:4">
      <c r="A192" s="201"/>
      <c r="C192" s="200"/>
      <c r="D192" s="199"/>
    </row>
    <row r="193" spans="1:4">
      <c r="A193" s="201"/>
      <c r="C193" s="200"/>
      <c r="D193" s="199"/>
    </row>
    <row r="194" spans="1:4">
      <c r="A194" s="201"/>
      <c r="C194" s="200"/>
      <c r="D194" s="199"/>
    </row>
    <row r="195" spans="1:4">
      <c r="A195" s="201"/>
      <c r="C195" s="200"/>
      <c r="D195" s="199"/>
    </row>
    <row r="196" spans="1:4">
      <c r="A196" s="201"/>
      <c r="C196" s="200"/>
      <c r="D196" s="199"/>
    </row>
    <row r="197" spans="1:4">
      <c r="A197" s="201"/>
      <c r="C197" s="200"/>
      <c r="D197" s="199"/>
    </row>
    <row r="198" spans="1:4">
      <c r="A198" s="201"/>
      <c r="C198" s="200"/>
      <c r="D198" s="199"/>
    </row>
    <row r="199" spans="1:4">
      <c r="A199" s="201"/>
      <c r="C199" s="200"/>
      <c r="D199" s="199"/>
    </row>
    <row r="200" spans="1:4">
      <c r="A200" s="201"/>
      <c r="C200" s="200"/>
      <c r="D200" s="199"/>
    </row>
    <row r="201" spans="1:4">
      <c r="A201" s="201"/>
      <c r="C201" s="200"/>
      <c r="D201" s="199"/>
    </row>
    <row r="202" spans="1:4">
      <c r="A202" s="201"/>
      <c r="C202" s="200"/>
      <c r="D202" s="199"/>
    </row>
    <row r="203" spans="1:4">
      <c r="A203" s="201"/>
      <c r="C203" s="200"/>
      <c r="D203" s="199"/>
    </row>
    <row r="204" spans="1:4">
      <c r="A204" s="201"/>
      <c r="C204" s="200"/>
      <c r="D204" s="199"/>
    </row>
    <row r="205" spans="1:4">
      <c r="A205" s="201"/>
      <c r="C205" s="200"/>
      <c r="D205" s="199"/>
    </row>
    <row r="206" spans="1:4">
      <c r="A206" s="201"/>
      <c r="C206" s="200"/>
      <c r="D206" s="199"/>
    </row>
    <row r="207" spans="1:4">
      <c r="A207" s="201"/>
      <c r="C207" s="200"/>
      <c r="D207" s="199"/>
    </row>
    <row r="208" spans="1:4">
      <c r="A208" s="201"/>
      <c r="C208" s="200"/>
      <c r="D208" s="199"/>
    </row>
    <row r="209" spans="1:4">
      <c r="A209" s="201"/>
      <c r="C209" s="200"/>
      <c r="D209" s="199"/>
    </row>
    <row r="210" spans="1:4">
      <c r="A210" s="201"/>
      <c r="C210" s="200"/>
      <c r="D210" s="199"/>
    </row>
    <row r="211" spans="1:4">
      <c r="A211" s="201"/>
      <c r="C211" s="200"/>
      <c r="D211" s="199"/>
    </row>
    <row r="212" spans="1:4">
      <c r="A212" s="201"/>
      <c r="C212" s="200"/>
      <c r="D212" s="199"/>
    </row>
    <row r="213" spans="1:4">
      <c r="A213" s="201"/>
      <c r="C213" s="200"/>
      <c r="D213" s="199"/>
    </row>
    <row r="214" spans="1:4">
      <c r="A214" s="201"/>
      <c r="C214" s="200"/>
      <c r="D214" s="199"/>
    </row>
    <row r="215" spans="1:4">
      <c r="A215" s="201"/>
      <c r="C215" s="200"/>
      <c r="D215" s="199"/>
    </row>
    <row r="216" spans="1:4">
      <c r="A216" s="201"/>
      <c r="C216" s="200"/>
      <c r="D216" s="199"/>
    </row>
    <row r="217" spans="1:4">
      <c r="A217" s="201"/>
      <c r="C217" s="200"/>
      <c r="D217" s="199"/>
    </row>
    <row r="218" spans="1:4">
      <c r="A218" s="201"/>
      <c r="C218" s="200"/>
      <c r="D218" s="199"/>
    </row>
    <row r="219" spans="1:4">
      <c r="A219" s="201"/>
      <c r="C219" s="200"/>
      <c r="D219" s="199"/>
    </row>
    <row r="220" spans="1:4">
      <c r="A220" s="201"/>
      <c r="C220" s="200"/>
      <c r="D220" s="199"/>
    </row>
    <row r="221" spans="1:4">
      <c r="A221" s="201"/>
      <c r="C221" s="200"/>
      <c r="D221" s="199"/>
    </row>
    <row r="222" spans="1:4">
      <c r="A222" s="201"/>
      <c r="C222" s="200"/>
      <c r="D222" s="199"/>
    </row>
    <row r="223" spans="1:4">
      <c r="A223" s="201"/>
      <c r="C223" s="200"/>
      <c r="D223" s="199"/>
    </row>
    <row r="224" spans="1:4">
      <c r="A224" s="201"/>
      <c r="C224" s="200"/>
      <c r="D224" s="199"/>
    </row>
    <row r="225" spans="1:4">
      <c r="A225" s="201"/>
      <c r="C225" s="200"/>
      <c r="D225" s="199"/>
    </row>
    <row r="226" spans="1:4">
      <c r="A226" s="201"/>
      <c r="C226" s="200"/>
      <c r="D226" s="199"/>
    </row>
    <row r="227" spans="1:4">
      <c r="A227" s="201"/>
      <c r="C227" s="200"/>
      <c r="D227" s="199"/>
    </row>
    <row r="228" spans="1:4">
      <c r="A228" s="201"/>
      <c r="C228" s="200"/>
      <c r="D228" s="199"/>
    </row>
    <row r="229" spans="1:4">
      <c r="A229" s="201"/>
      <c r="C229" s="200"/>
      <c r="D229" s="199"/>
    </row>
    <row r="230" spans="1:4">
      <c r="A230" s="201"/>
      <c r="C230" s="200"/>
      <c r="D230" s="199"/>
    </row>
    <row r="231" spans="1:4">
      <c r="A231" s="201"/>
      <c r="C231" s="200"/>
      <c r="D231" s="199"/>
    </row>
    <row r="232" spans="1:4">
      <c r="A232" s="201"/>
      <c r="C232" s="200"/>
      <c r="D232" s="199"/>
    </row>
    <row r="233" spans="1:4">
      <c r="A233" s="201"/>
      <c r="C233" s="200"/>
      <c r="D233" s="199"/>
    </row>
    <row r="234" spans="1:4">
      <c r="A234" s="201"/>
      <c r="C234" s="200"/>
      <c r="D234" s="199"/>
    </row>
    <row r="235" spans="1:4">
      <c r="A235" s="201"/>
      <c r="C235" s="200"/>
      <c r="D235" s="199"/>
    </row>
    <row r="236" spans="1:4">
      <c r="A236" s="201"/>
      <c r="C236" s="200"/>
      <c r="D236" s="199"/>
    </row>
    <row r="237" spans="1:4">
      <c r="A237" s="201"/>
      <c r="C237" s="200"/>
      <c r="D237" s="199"/>
    </row>
    <row r="238" spans="1:4">
      <c r="A238" s="201"/>
      <c r="C238" s="200"/>
      <c r="D238" s="199"/>
    </row>
    <row r="239" spans="1:4">
      <c r="A239" s="201"/>
      <c r="C239" s="200"/>
      <c r="D239" s="199"/>
    </row>
    <row r="240" spans="1:4">
      <c r="A240" s="201"/>
      <c r="C240" s="200"/>
      <c r="D240" s="199"/>
    </row>
    <row r="241" spans="1:4">
      <c r="A241" s="201"/>
      <c r="C241" s="200"/>
      <c r="D241" s="199"/>
    </row>
    <row r="242" spans="1:4">
      <c r="A242" s="201"/>
      <c r="C242" s="200"/>
      <c r="D242" s="199"/>
    </row>
    <row r="243" spans="1:4">
      <c r="A243" s="201"/>
      <c r="C243" s="200"/>
      <c r="D243" s="199"/>
    </row>
    <row r="244" spans="1:4">
      <c r="A244" s="201"/>
      <c r="C244" s="200"/>
      <c r="D244" s="199"/>
    </row>
    <row r="245" spans="1:4">
      <c r="A245" s="201"/>
      <c r="C245" s="200"/>
      <c r="D245" s="199"/>
    </row>
    <row r="246" spans="1:4">
      <c r="A246" s="201"/>
      <c r="C246" s="200"/>
      <c r="D246" s="199"/>
    </row>
    <row r="247" spans="1:4">
      <c r="A247" s="201"/>
      <c r="C247" s="200"/>
      <c r="D247" s="199"/>
    </row>
    <row r="248" spans="1:4">
      <c r="A248" s="201"/>
      <c r="C248" s="200"/>
      <c r="D248" s="199"/>
    </row>
    <row r="249" spans="1:4">
      <c r="A249" s="201"/>
      <c r="C249" s="200"/>
      <c r="D249" s="199"/>
    </row>
    <row r="250" spans="1:4">
      <c r="A250" s="201"/>
      <c r="C250" s="200"/>
      <c r="D250" s="199"/>
    </row>
    <row r="251" spans="1:4">
      <c r="A251" s="201"/>
      <c r="C251" s="200"/>
      <c r="D251" s="199"/>
    </row>
    <row r="252" spans="1:4">
      <c r="A252" s="201"/>
      <c r="C252" s="200"/>
      <c r="D252" s="199"/>
    </row>
    <row r="253" spans="1:4">
      <c r="A253" s="201"/>
      <c r="C253" s="200"/>
      <c r="D253" s="199"/>
    </row>
    <row r="254" spans="1:4">
      <c r="A254" s="201"/>
      <c r="C254" s="200"/>
      <c r="D254" s="199"/>
    </row>
    <row r="255" spans="1:4">
      <c r="A255" s="201"/>
      <c r="C255" s="200"/>
      <c r="D255" s="199"/>
    </row>
    <row r="256" spans="1:4">
      <c r="A256" s="201"/>
      <c r="C256" s="200"/>
      <c r="D256" s="199"/>
    </row>
    <row r="257" spans="1:4">
      <c r="A257" s="201"/>
      <c r="C257" s="200"/>
      <c r="D257" s="199"/>
    </row>
    <row r="258" spans="1:4">
      <c r="A258" s="201"/>
      <c r="C258" s="200"/>
      <c r="D258" s="199"/>
    </row>
    <row r="259" spans="1:4">
      <c r="A259" s="201"/>
      <c r="C259" s="200"/>
      <c r="D259" s="199"/>
    </row>
    <row r="260" spans="1:4">
      <c r="A260" s="201"/>
      <c r="C260" s="200"/>
      <c r="D260" s="199"/>
    </row>
    <row r="261" spans="1:4">
      <c r="A261" s="201"/>
      <c r="C261" s="200"/>
      <c r="D261" s="199"/>
    </row>
    <row r="262" spans="1:4">
      <c r="A262" s="201"/>
      <c r="C262" s="200"/>
      <c r="D262" s="199"/>
    </row>
    <row r="263" spans="1:4">
      <c r="A263" s="201"/>
      <c r="C263" s="200"/>
      <c r="D263" s="199"/>
    </row>
    <row r="264" spans="1:4">
      <c r="A264" s="201"/>
      <c r="C264" s="200"/>
      <c r="D264" s="199"/>
    </row>
    <row r="265" spans="1:4">
      <c r="A265" s="201"/>
      <c r="C265" s="200"/>
      <c r="D265" s="199"/>
    </row>
    <row r="266" spans="1:4">
      <c r="A266" s="201"/>
      <c r="C266" s="200"/>
      <c r="D266" s="199"/>
    </row>
    <row r="267" spans="1:4">
      <c r="A267" s="201"/>
      <c r="C267" s="200"/>
      <c r="D267" s="199"/>
    </row>
    <row r="268" spans="1:4">
      <c r="A268" s="201"/>
      <c r="C268" s="200"/>
      <c r="D268" s="199"/>
    </row>
    <row r="269" spans="1:4">
      <c r="A269" s="201"/>
      <c r="C269" s="200"/>
      <c r="D269" s="199"/>
    </row>
    <row r="270" spans="1:4">
      <c r="A270" s="201"/>
      <c r="C270" s="200"/>
      <c r="D270" s="199"/>
    </row>
    <row r="271" spans="1:4">
      <c r="A271" s="201"/>
      <c r="C271" s="200"/>
      <c r="D271" s="199"/>
    </row>
    <row r="272" spans="1:4">
      <c r="A272" s="201"/>
      <c r="C272" s="200"/>
      <c r="D272" s="199"/>
    </row>
    <row r="273" spans="1:4">
      <c r="A273" s="201"/>
      <c r="C273" s="200"/>
      <c r="D273" s="199"/>
    </row>
    <row r="274" spans="1:4">
      <c r="A274" s="201"/>
      <c r="C274" s="200"/>
      <c r="D274" s="199"/>
    </row>
    <row r="275" spans="1:4">
      <c r="A275" s="201"/>
      <c r="C275" s="200"/>
      <c r="D275" s="199"/>
    </row>
    <row r="276" spans="1:4">
      <c r="A276" s="201"/>
      <c r="C276" s="200"/>
      <c r="D276" s="199"/>
    </row>
    <row r="277" spans="1:4">
      <c r="A277" s="201"/>
      <c r="C277" s="200"/>
      <c r="D277" s="199"/>
    </row>
    <row r="278" spans="1:4">
      <c r="A278" s="201"/>
      <c r="C278" s="200"/>
      <c r="D278" s="199"/>
    </row>
    <row r="279" spans="1:4">
      <c r="A279" s="201"/>
      <c r="C279" s="200"/>
      <c r="D279" s="199"/>
    </row>
    <row r="280" spans="1:4">
      <c r="A280" s="201"/>
      <c r="C280" s="200"/>
      <c r="D280" s="199"/>
    </row>
    <row r="281" spans="1:4">
      <c r="A281" s="201"/>
      <c r="C281" s="200"/>
      <c r="D281" s="199"/>
    </row>
    <row r="282" spans="1:4">
      <c r="A282" s="201"/>
      <c r="C282" s="200"/>
      <c r="D282" s="199"/>
    </row>
    <row r="283" spans="1:4">
      <c r="A283" s="201"/>
      <c r="C283" s="200"/>
      <c r="D283" s="199"/>
    </row>
    <row r="284" spans="1:4">
      <c r="A284" s="201"/>
      <c r="C284" s="200"/>
      <c r="D284" s="199"/>
    </row>
    <row r="285" spans="1:4">
      <c r="A285" s="201"/>
      <c r="C285" s="200"/>
      <c r="D285" s="199"/>
    </row>
    <row r="286" spans="1:4">
      <c r="A286" s="201"/>
      <c r="C286" s="200"/>
      <c r="D286" s="199"/>
    </row>
    <row r="287" spans="1:4">
      <c r="A287" s="201"/>
      <c r="C287" s="200"/>
      <c r="D287" s="199"/>
    </row>
    <row r="288" spans="1:4">
      <c r="A288" s="201"/>
      <c r="C288" s="200"/>
      <c r="D288" s="199"/>
    </row>
    <row r="289" spans="1:4">
      <c r="A289" s="201"/>
      <c r="C289" s="200"/>
      <c r="D289" s="199"/>
    </row>
    <row r="290" spans="1:4">
      <c r="A290" s="201"/>
      <c r="C290" s="200"/>
      <c r="D290" s="199"/>
    </row>
    <row r="291" spans="1:4">
      <c r="A291" s="201"/>
      <c r="C291" s="200"/>
      <c r="D291" s="199"/>
    </row>
    <row r="292" spans="1:4">
      <c r="A292" s="201"/>
      <c r="C292" s="200"/>
      <c r="D292" s="199"/>
    </row>
    <row r="293" spans="1:4">
      <c r="A293" s="201"/>
      <c r="C293" s="200"/>
      <c r="D293" s="199"/>
    </row>
    <row r="294" spans="1:4">
      <c r="A294" s="201"/>
      <c r="C294" s="200"/>
      <c r="D294" s="199"/>
    </row>
    <row r="295" spans="1:4">
      <c r="A295" s="201"/>
      <c r="C295" s="200"/>
      <c r="D295" s="199"/>
    </row>
    <row r="296" spans="1:4">
      <c r="A296" s="201"/>
      <c r="C296" s="200"/>
      <c r="D296" s="199"/>
    </row>
    <row r="297" spans="1:4">
      <c r="A297" s="201"/>
      <c r="C297" s="200"/>
      <c r="D297" s="199"/>
    </row>
    <row r="298" spans="1:4">
      <c r="A298" s="201"/>
      <c r="C298" s="200"/>
      <c r="D298" s="199"/>
    </row>
    <row r="299" spans="1:4">
      <c r="A299" s="201"/>
      <c r="C299" s="200"/>
      <c r="D299" s="199"/>
    </row>
    <row r="300" spans="1:4">
      <c r="A300" s="201"/>
      <c r="C300" s="200"/>
      <c r="D300" s="199"/>
    </row>
    <row r="301" spans="1:4">
      <c r="A301" s="201"/>
      <c r="C301" s="200"/>
      <c r="D301" s="199"/>
    </row>
    <row r="302" spans="1:4">
      <c r="A302" s="201"/>
      <c r="C302" s="200"/>
      <c r="D302" s="199"/>
    </row>
    <row r="303" spans="1:4">
      <c r="A303" s="201"/>
      <c r="C303" s="200"/>
      <c r="D303" s="199"/>
    </row>
    <row r="304" spans="1:4">
      <c r="A304" s="201"/>
      <c r="C304" s="200"/>
      <c r="D304" s="199"/>
    </row>
    <row r="305" spans="1:4">
      <c r="A305" s="201"/>
      <c r="C305" s="200"/>
      <c r="D305" s="199"/>
    </row>
    <row r="306" spans="1:4">
      <c r="A306" s="201"/>
      <c r="C306" s="200"/>
      <c r="D306" s="199"/>
    </row>
    <row r="307" spans="1:4">
      <c r="A307" s="201"/>
      <c r="C307" s="200"/>
      <c r="D307" s="199"/>
    </row>
    <row r="308" spans="1:4">
      <c r="A308" s="201"/>
      <c r="C308" s="200"/>
      <c r="D308" s="199"/>
    </row>
    <row r="309" spans="1:4">
      <c r="A309" s="201"/>
      <c r="C309" s="200"/>
      <c r="D309" s="199"/>
    </row>
    <row r="310" spans="1:4">
      <c r="A310" s="201"/>
      <c r="C310" s="200"/>
      <c r="D310" s="199"/>
    </row>
    <row r="311" spans="1:4">
      <c r="A311" s="201"/>
      <c r="C311" s="200"/>
      <c r="D311" s="199"/>
    </row>
    <row r="312" spans="1:4">
      <c r="A312" s="201"/>
      <c r="C312" s="200"/>
      <c r="D312" s="199"/>
    </row>
    <row r="313" spans="1:4">
      <c r="A313" s="201"/>
      <c r="C313" s="200"/>
      <c r="D313" s="199"/>
    </row>
    <row r="314" spans="1:4">
      <c r="A314" s="201"/>
      <c r="C314" s="200"/>
      <c r="D314" s="199"/>
    </row>
    <row r="315" spans="1:4">
      <c r="A315" s="201"/>
      <c r="C315" s="200"/>
      <c r="D315" s="199"/>
    </row>
    <row r="316" spans="1:4">
      <c r="A316" s="201"/>
      <c r="C316" s="200"/>
      <c r="D316" s="199"/>
    </row>
    <row r="317" spans="1:4">
      <c r="A317" s="201"/>
      <c r="C317" s="200"/>
      <c r="D317" s="199"/>
    </row>
    <row r="318" spans="1:4">
      <c r="A318" s="201"/>
      <c r="C318" s="200"/>
      <c r="D318" s="199"/>
    </row>
    <row r="319" spans="1:4">
      <c r="A319" s="201"/>
      <c r="C319" s="200"/>
      <c r="D319" s="199"/>
    </row>
    <row r="320" spans="1:4">
      <c r="A320" s="201"/>
      <c r="C320" s="200"/>
      <c r="D320" s="199"/>
    </row>
    <row r="321" spans="1:4">
      <c r="A321" s="201"/>
      <c r="C321" s="200"/>
      <c r="D321" s="199"/>
    </row>
    <row r="322" spans="1:4">
      <c r="A322" s="201"/>
      <c r="C322" s="200"/>
      <c r="D322" s="199"/>
    </row>
    <row r="323" spans="1:4">
      <c r="A323" s="201"/>
      <c r="C323" s="200"/>
      <c r="D323" s="199"/>
    </row>
    <row r="324" spans="1:4">
      <c r="A324" s="201"/>
      <c r="C324" s="200"/>
      <c r="D324" s="199"/>
    </row>
    <row r="325" spans="1:4">
      <c r="A325" s="201"/>
      <c r="C325" s="200"/>
      <c r="D325" s="199"/>
    </row>
    <row r="326" spans="1:4">
      <c r="A326" s="201"/>
      <c r="C326" s="200"/>
      <c r="D326" s="199"/>
    </row>
    <row r="327" spans="1:4">
      <c r="A327" s="201"/>
      <c r="C327" s="200"/>
      <c r="D327" s="199"/>
    </row>
    <row r="328" spans="1:4">
      <c r="A328" s="201"/>
      <c r="C328" s="200"/>
      <c r="D328" s="199"/>
    </row>
    <row r="329" spans="1:4">
      <c r="A329" s="201"/>
      <c r="C329" s="200"/>
      <c r="D329" s="199"/>
    </row>
    <row r="330" spans="1:4">
      <c r="A330" s="201"/>
      <c r="C330" s="200"/>
      <c r="D330" s="199"/>
    </row>
    <row r="331" spans="1:4">
      <c r="A331" s="201"/>
      <c r="C331" s="200"/>
      <c r="D331" s="199"/>
    </row>
    <row r="332" spans="1:4">
      <c r="A332" s="201"/>
      <c r="C332" s="200"/>
      <c r="D332" s="199"/>
    </row>
    <row r="333" spans="1:4">
      <c r="A333" s="201"/>
      <c r="C333" s="200"/>
      <c r="D333" s="199"/>
    </row>
    <row r="334" spans="1:4">
      <c r="A334" s="201"/>
      <c r="C334" s="200"/>
      <c r="D334" s="199"/>
    </row>
    <row r="335" spans="1:4">
      <c r="A335" s="201"/>
      <c r="C335" s="200"/>
      <c r="D335" s="199"/>
    </row>
    <row r="336" spans="1:4">
      <c r="A336" s="201"/>
      <c r="C336" s="200"/>
      <c r="D336" s="199"/>
    </row>
    <row r="337" spans="1:4">
      <c r="A337" s="201"/>
      <c r="C337" s="200"/>
      <c r="D337" s="199"/>
    </row>
    <row r="338" spans="1:4">
      <c r="A338" s="201"/>
      <c r="C338" s="200"/>
      <c r="D338" s="199"/>
    </row>
    <row r="339" spans="1:4">
      <c r="A339" s="201"/>
      <c r="C339" s="200"/>
      <c r="D339" s="199"/>
    </row>
    <row r="340" spans="1:4">
      <c r="A340" s="201"/>
      <c r="C340" s="200"/>
      <c r="D340" s="199"/>
    </row>
    <row r="341" spans="1:4">
      <c r="A341" s="201"/>
      <c r="C341" s="200"/>
      <c r="D341" s="199"/>
    </row>
    <row r="342" spans="1:4">
      <c r="A342" s="201"/>
      <c r="C342" s="200"/>
      <c r="D342" s="199"/>
    </row>
    <row r="343" spans="1:4">
      <c r="A343" s="201"/>
      <c r="C343" s="200"/>
      <c r="D343" s="199"/>
    </row>
    <row r="344" spans="1:4">
      <c r="A344" s="201"/>
      <c r="C344" s="200"/>
      <c r="D344" s="199"/>
    </row>
    <row r="345" spans="1:4">
      <c r="A345" s="201"/>
      <c r="C345" s="200"/>
      <c r="D345" s="199"/>
    </row>
    <row r="346" spans="1:4">
      <c r="A346" s="201"/>
      <c r="C346" s="200"/>
      <c r="D346" s="199"/>
    </row>
    <row r="347" spans="1:4">
      <c r="A347" s="201"/>
      <c r="C347" s="200"/>
      <c r="D347" s="199"/>
    </row>
    <row r="348" spans="1:4">
      <c r="A348" s="201"/>
      <c r="C348" s="200"/>
      <c r="D348" s="199"/>
    </row>
    <row r="349" spans="1:4">
      <c r="A349" s="201"/>
      <c r="C349" s="200"/>
      <c r="D349" s="199"/>
    </row>
    <row r="350" spans="1:4">
      <c r="A350" s="201"/>
      <c r="C350" s="200"/>
      <c r="D350" s="199"/>
    </row>
    <row r="351" spans="1:4">
      <c r="A351" s="201"/>
      <c r="C351" s="200"/>
      <c r="D351" s="199"/>
    </row>
    <row r="352" spans="1:4">
      <c r="A352" s="201"/>
      <c r="C352" s="200"/>
      <c r="D352" s="199"/>
    </row>
    <row r="353" spans="1:4">
      <c r="A353" s="201"/>
      <c r="C353" s="200"/>
      <c r="D353" s="199"/>
    </row>
    <row r="354" spans="1:4">
      <c r="A354" s="201"/>
      <c r="C354" s="200"/>
      <c r="D354" s="199"/>
    </row>
    <row r="355" spans="1:4">
      <c r="A355" s="201"/>
      <c r="C355" s="200"/>
      <c r="D355" s="199"/>
    </row>
    <row r="356" spans="1:4">
      <c r="A356" s="201"/>
      <c r="C356" s="200"/>
      <c r="D356" s="199"/>
    </row>
    <row r="357" spans="1:4">
      <c r="A357" s="201"/>
      <c r="C357" s="200"/>
      <c r="D357" s="199"/>
    </row>
    <row r="358" spans="1:4">
      <c r="A358" s="201"/>
      <c r="C358" s="200"/>
      <c r="D358" s="199"/>
    </row>
    <row r="359" spans="1:4">
      <c r="A359" s="201"/>
      <c r="C359" s="200"/>
      <c r="D359" s="199"/>
    </row>
    <row r="360" spans="1:4">
      <c r="A360" s="201"/>
      <c r="C360" s="200"/>
      <c r="D360" s="199"/>
    </row>
    <row r="361" spans="1:4">
      <c r="A361" s="201"/>
      <c r="C361" s="200"/>
      <c r="D361" s="199"/>
    </row>
    <row r="362" spans="1:4">
      <c r="A362" s="201"/>
      <c r="C362" s="200"/>
      <c r="D362" s="199"/>
    </row>
    <row r="363" spans="1:4">
      <c r="A363" s="201"/>
      <c r="C363" s="200"/>
      <c r="D363" s="199"/>
    </row>
    <row r="364" spans="1:4">
      <c r="A364" s="201"/>
      <c r="C364" s="200"/>
      <c r="D364" s="199"/>
    </row>
    <row r="365" spans="1:4">
      <c r="A365" s="201"/>
      <c r="C365" s="200"/>
      <c r="D365" s="199"/>
    </row>
    <row r="366" spans="1:4">
      <c r="A366" s="201"/>
      <c r="C366" s="200"/>
      <c r="D366" s="199"/>
    </row>
    <row r="367" spans="1:4">
      <c r="A367" s="201"/>
      <c r="C367" s="200"/>
      <c r="D367" s="199"/>
    </row>
    <row r="368" spans="1:4">
      <c r="A368" s="201"/>
      <c r="C368" s="200"/>
      <c r="D368" s="199"/>
    </row>
    <row r="369" spans="1:4">
      <c r="A369" s="201"/>
      <c r="C369" s="200"/>
      <c r="D369" s="199"/>
    </row>
    <row r="370" spans="1:4">
      <c r="A370" s="201"/>
      <c r="C370" s="200"/>
      <c r="D370" s="199"/>
    </row>
    <row r="371" spans="1:4">
      <c r="A371" s="201"/>
      <c r="C371" s="200"/>
      <c r="D371" s="199"/>
    </row>
    <row r="372" spans="1:4">
      <c r="A372" s="201"/>
      <c r="C372" s="200"/>
      <c r="D372" s="199"/>
    </row>
    <row r="373" spans="1:4">
      <c r="A373" s="201"/>
      <c r="C373" s="200"/>
      <c r="D373" s="199"/>
    </row>
    <row r="374" spans="1:4">
      <c r="A374" s="201"/>
      <c r="C374" s="200"/>
      <c r="D374" s="199"/>
    </row>
    <row r="375" spans="1:4">
      <c r="A375" s="201"/>
      <c r="C375" s="200"/>
      <c r="D375" s="199"/>
    </row>
    <row r="376" spans="1:4">
      <c r="A376" s="201"/>
      <c r="C376" s="200"/>
      <c r="D376" s="199"/>
    </row>
    <row r="377" spans="1:4">
      <c r="A377" s="201"/>
      <c r="C377" s="200"/>
      <c r="D377" s="199"/>
    </row>
    <row r="378" spans="1:4">
      <c r="A378" s="201"/>
      <c r="C378" s="200"/>
      <c r="D378" s="199"/>
    </row>
    <row r="379" spans="1:4">
      <c r="A379" s="201"/>
      <c r="C379" s="200"/>
      <c r="D379" s="199"/>
    </row>
    <row r="380" spans="1:4">
      <c r="A380" s="201"/>
      <c r="C380" s="200"/>
      <c r="D380" s="199"/>
    </row>
    <row r="381" spans="1:4">
      <c r="A381" s="201"/>
      <c r="C381" s="200"/>
      <c r="D381" s="199"/>
    </row>
    <row r="382" spans="1:4">
      <c r="A382" s="201"/>
      <c r="C382" s="200"/>
      <c r="D382" s="199"/>
    </row>
    <row r="383" spans="1:4">
      <c r="A383" s="201"/>
      <c r="C383" s="200"/>
      <c r="D383" s="199"/>
    </row>
    <row r="384" spans="1:4">
      <c r="A384" s="201"/>
      <c r="C384" s="200"/>
      <c r="D384" s="199"/>
    </row>
    <row r="385" spans="1:4">
      <c r="A385" s="201"/>
      <c r="C385" s="200"/>
      <c r="D385" s="199"/>
    </row>
    <row r="386" spans="1:4">
      <c r="A386" s="201"/>
      <c r="C386" s="200"/>
      <c r="D386" s="199"/>
    </row>
    <row r="387" spans="1:4">
      <c r="A387" s="201"/>
      <c r="C387" s="200"/>
      <c r="D387" s="199"/>
    </row>
    <row r="388" spans="1:4">
      <c r="A388" s="201"/>
      <c r="C388" s="200"/>
      <c r="D388" s="199"/>
    </row>
    <row r="389" spans="1:4">
      <c r="A389" s="201"/>
      <c r="C389" s="200"/>
      <c r="D389" s="199"/>
    </row>
    <row r="390" spans="1:4">
      <c r="A390" s="201"/>
      <c r="C390" s="200"/>
      <c r="D390" s="199"/>
    </row>
    <row r="391" spans="1:4">
      <c r="A391" s="201"/>
      <c r="C391" s="200"/>
      <c r="D391" s="199"/>
    </row>
    <row r="392" spans="1:4">
      <c r="A392" s="201"/>
      <c r="C392" s="200"/>
      <c r="D392" s="199"/>
    </row>
    <row r="393" spans="1:4">
      <c r="A393" s="201"/>
      <c r="C393" s="200"/>
      <c r="D393" s="199"/>
    </row>
    <row r="394" spans="1:4">
      <c r="A394" s="201"/>
      <c r="C394" s="200"/>
      <c r="D394" s="199"/>
    </row>
    <row r="395" spans="1:4">
      <c r="A395" s="201"/>
      <c r="C395" s="200"/>
      <c r="D395" s="199"/>
    </row>
    <row r="396" spans="1:4">
      <c r="A396" s="201"/>
      <c r="C396" s="200"/>
      <c r="D396" s="199"/>
    </row>
    <row r="397" spans="1:4">
      <c r="A397" s="201"/>
      <c r="C397" s="200"/>
      <c r="D397" s="199"/>
    </row>
    <row r="398" spans="1:4">
      <c r="A398" s="201"/>
      <c r="C398" s="200"/>
      <c r="D398" s="199"/>
    </row>
    <row r="399" spans="1:4">
      <c r="A399" s="201"/>
      <c r="C399" s="200"/>
      <c r="D399" s="199"/>
    </row>
    <row r="400" spans="1:4">
      <c r="A400" s="201"/>
      <c r="C400" s="200"/>
      <c r="D400" s="199"/>
    </row>
    <row r="401" spans="1:4">
      <c r="A401" s="201"/>
      <c r="C401" s="200"/>
      <c r="D401" s="199"/>
    </row>
    <row r="402" spans="1:4">
      <c r="A402" s="201"/>
      <c r="C402" s="200"/>
      <c r="D402" s="199"/>
    </row>
    <row r="403" spans="1:4">
      <c r="A403" s="201"/>
      <c r="C403" s="200"/>
      <c r="D403" s="199"/>
    </row>
    <row r="404" spans="1:4">
      <c r="A404" s="201"/>
      <c r="C404" s="200"/>
      <c r="D404" s="199"/>
    </row>
    <row r="405" spans="1:4">
      <c r="A405" s="201"/>
      <c r="C405" s="200"/>
      <c r="D405" s="199"/>
    </row>
    <row r="406" spans="1:4">
      <c r="A406" s="201"/>
      <c r="C406" s="200"/>
      <c r="D406" s="199"/>
    </row>
    <row r="407" spans="1:4">
      <c r="A407" s="201"/>
      <c r="C407" s="200"/>
      <c r="D407" s="199"/>
    </row>
    <row r="408" spans="1:4">
      <c r="A408" s="201"/>
      <c r="C408" s="200"/>
      <c r="D408" s="199"/>
    </row>
    <row r="409" spans="1:4">
      <c r="A409" s="201"/>
      <c r="C409" s="200"/>
      <c r="D409" s="199"/>
    </row>
    <row r="410" spans="1:4">
      <c r="A410" s="201"/>
      <c r="C410" s="200"/>
      <c r="D410" s="199"/>
    </row>
    <row r="411" spans="1:4">
      <c r="A411" s="201"/>
      <c r="C411" s="200"/>
      <c r="D411" s="199"/>
    </row>
    <row r="412" spans="1:4">
      <c r="A412" s="201"/>
      <c r="C412" s="200"/>
      <c r="D412" s="199"/>
    </row>
    <row r="413" spans="1:4">
      <c r="A413" s="201"/>
      <c r="C413" s="200"/>
      <c r="D413" s="199"/>
    </row>
    <row r="414" spans="1:4">
      <c r="A414" s="201"/>
      <c r="C414" s="200"/>
      <c r="D414" s="199"/>
    </row>
    <row r="415" spans="1:4">
      <c r="A415" s="201"/>
      <c r="C415" s="200"/>
      <c r="D415" s="199"/>
    </row>
    <row r="416" spans="1:4">
      <c r="A416" s="201"/>
      <c r="C416" s="200"/>
      <c r="D416" s="199"/>
    </row>
    <row r="417" spans="1:4">
      <c r="A417" s="201"/>
      <c r="C417" s="200"/>
      <c r="D417" s="199"/>
    </row>
    <row r="418" spans="1:4">
      <c r="A418" s="201"/>
      <c r="C418" s="200"/>
      <c r="D418" s="199"/>
    </row>
    <row r="419" spans="1:4">
      <c r="A419" s="201"/>
      <c r="C419" s="200"/>
      <c r="D419" s="199"/>
    </row>
    <row r="420" spans="1:4">
      <c r="A420" s="201"/>
      <c r="C420" s="200"/>
      <c r="D420" s="199"/>
    </row>
    <row r="421" spans="1:4">
      <c r="A421" s="201"/>
      <c r="C421" s="200"/>
      <c r="D421" s="199"/>
    </row>
    <row r="422" spans="1:4">
      <c r="A422" s="201"/>
      <c r="C422" s="200"/>
      <c r="D422" s="199"/>
    </row>
    <row r="423" spans="1:4">
      <c r="A423" s="201"/>
      <c r="C423" s="200"/>
      <c r="D423" s="199"/>
    </row>
    <row r="424" spans="1:4">
      <c r="A424" s="201"/>
      <c r="C424" s="200"/>
      <c r="D424" s="199"/>
    </row>
    <row r="425" spans="1:4">
      <c r="A425" s="201"/>
      <c r="C425" s="200"/>
      <c r="D425" s="199"/>
    </row>
    <row r="426" spans="1:4">
      <c r="A426" s="201"/>
      <c r="C426" s="200"/>
      <c r="D426" s="199"/>
    </row>
    <row r="427" spans="1:4">
      <c r="A427" s="201"/>
      <c r="C427" s="200"/>
      <c r="D427" s="199"/>
    </row>
    <row r="428" spans="1:4">
      <c r="A428" s="201"/>
      <c r="C428" s="200"/>
      <c r="D428" s="199"/>
    </row>
    <row r="429" spans="1:4">
      <c r="A429" s="201"/>
      <c r="C429" s="200"/>
      <c r="D429" s="199"/>
    </row>
    <row r="430" spans="1:4">
      <c r="A430" s="201"/>
      <c r="C430" s="200"/>
      <c r="D430" s="199"/>
    </row>
    <row r="431" spans="1:4">
      <c r="A431" s="201"/>
      <c r="C431" s="200"/>
      <c r="D431" s="199"/>
    </row>
    <row r="432" spans="1:4">
      <c r="A432" s="201"/>
      <c r="C432" s="200"/>
      <c r="D432" s="199"/>
    </row>
    <row r="433" spans="1:4">
      <c r="A433" s="201"/>
      <c r="C433" s="200"/>
      <c r="D433" s="199"/>
    </row>
    <row r="434" spans="1:4">
      <c r="A434" s="201"/>
      <c r="C434" s="200"/>
      <c r="D434" s="199"/>
    </row>
    <row r="435" spans="1:4">
      <c r="A435" s="201"/>
      <c r="C435" s="200"/>
      <c r="D435" s="199"/>
    </row>
    <row r="436" spans="1:4">
      <c r="A436" s="201"/>
      <c r="C436" s="200"/>
      <c r="D436" s="199"/>
    </row>
    <row r="437" spans="1:4">
      <c r="A437" s="201"/>
      <c r="C437" s="200"/>
      <c r="D437" s="199"/>
    </row>
    <row r="438" spans="1:4">
      <c r="A438" s="201"/>
      <c r="C438" s="200"/>
      <c r="D438" s="199"/>
    </row>
    <row r="439" spans="1:4">
      <c r="A439" s="201"/>
      <c r="C439" s="200"/>
      <c r="D439" s="199"/>
    </row>
    <row r="440" spans="1:4">
      <c r="A440" s="201"/>
      <c r="C440" s="200"/>
      <c r="D440" s="199"/>
    </row>
    <row r="441" spans="1:4">
      <c r="A441" s="201"/>
      <c r="C441" s="200"/>
      <c r="D441" s="199"/>
    </row>
    <row r="442" spans="1:4">
      <c r="A442" s="201"/>
      <c r="C442" s="200"/>
      <c r="D442" s="199"/>
    </row>
    <row r="443" spans="1:4">
      <c r="A443" s="201"/>
      <c r="C443" s="200"/>
      <c r="D443" s="199"/>
    </row>
    <row r="444" spans="1:4">
      <c r="A444" s="201"/>
      <c r="C444" s="200"/>
      <c r="D444" s="199"/>
    </row>
    <row r="445" spans="1:4">
      <c r="A445" s="201"/>
      <c r="C445" s="200"/>
      <c r="D445" s="199"/>
    </row>
    <row r="446" spans="1:4">
      <c r="A446" s="201"/>
      <c r="C446" s="200"/>
      <c r="D446" s="199"/>
    </row>
    <row r="447" spans="1:4">
      <c r="A447" s="201"/>
      <c r="C447" s="200"/>
      <c r="D447" s="199"/>
    </row>
    <row r="448" spans="1:4">
      <c r="A448" s="201"/>
      <c r="C448" s="200"/>
      <c r="D448" s="199"/>
    </row>
    <row r="449" spans="1:4">
      <c r="A449" s="201"/>
      <c r="C449" s="200"/>
      <c r="D449" s="199"/>
    </row>
    <row r="450" spans="1:4">
      <c r="A450" s="201"/>
      <c r="C450" s="200"/>
      <c r="D450" s="199"/>
    </row>
    <row r="451" spans="1:4">
      <c r="A451" s="201"/>
      <c r="C451" s="200"/>
      <c r="D451" s="199"/>
    </row>
    <row r="452" spans="1:4">
      <c r="A452" s="201"/>
      <c r="C452" s="200"/>
      <c r="D452" s="199"/>
    </row>
    <row r="453" spans="1:4">
      <c r="A453" s="201"/>
      <c r="C453" s="200"/>
      <c r="D453" s="199"/>
    </row>
    <row r="454" spans="1:4">
      <c r="C454" s="200"/>
      <c r="D454" s="199"/>
    </row>
    <row r="455" spans="1:4">
      <c r="C455" s="200"/>
      <c r="D455" s="199"/>
    </row>
    <row r="456" spans="1:4">
      <c r="C456" s="200"/>
      <c r="D456" s="199"/>
    </row>
    <row r="457" spans="1:4">
      <c r="C457" s="200"/>
      <c r="D457" s="199"/>
    </row>
    <row r="458" spans="1:4">
      <c r="C458" s="200"/>
      <c r="D458" s="199"/>
    </row>
    <row r="459" spans="1:4">
      <c r="C459" s="200"/>
      <c r="D459" s="199"/>
    </row>
    <row r="460" spans="1:4">
      <c r="C460" s="200"/>
      <c r="D460" s="199"/>
    </row>
    <row r="461" spans="1:4">
      <c r="C461" s="200"/>
      <c r="D461" s="199"/>
    </row>
    <row r="462" spans="1:4">
      <c r="C462" s="200"/>
      <c r="D462" s="199"/>
    </row>
    <row r="463" spans="1:4">
      <c r="C463" s="200"/>
      <c r="D463" s="199"/>
    </row>
    <row r="464" spans="1:4">
      <c r="C464" s="200"/>
      <c r="D464" s="199"/>
    </row>
    <row r="465" spans="3:4">
      <c r="C465" s="200"/>
      <c r="D465" s="199"/>
    </row>
    <row r="466" spans="3:4">
      <c r="C466" s="200"/>
      <c r="D466" s="199"/>
    </row>
    <row r="467" spans="3:4">
      <c r="C467" s="200"/>
      <c r="D467" s="199"/>
    </row>
    <row r="468" spans="3:4">
      <c r="C468" s="200"/>
      <c r="D468" s="199"/>
    </row>
    <row r="469" spans="3:4">
      <c r="C469" s="200"/>
      <c r="D469" s="199"/>
    </row>
    <row r="470" spans="3:4">
      <c r="C470" s="200"/>
      <c r="D470" s="199"/>
    </row>
    <row r="471" spans="3:4">
      <c r="C471" s="200"/>
      <c r="D471" s="199"/>
    </row>
    <row r="472" spans="3:4">
      <c r="C472" s="200"/>
      <c r="D472" s="199"/>
    </row>
    <row r="473" spans="3:4">
      <c r="C473" s="200"/>
      <c r="D473" s="199"/>
    </row>
    <row r="474" spans="3:4">
      <c r="C474" s="200"/>
      <c r="D474" s="199"/>
    </row>
    <row r="475" spans="3:4">
      <c r="C475" s="200"/>
      <c r="D475" s="199"/>
    </row>
    <row r="476" spans="3:4">
      <c r="C476" s="200"/>
      <c r="D476" s="199"/>
    </row>
    <row r="477" spans="3:4">
      <c r="C477" s="200"/>
      <c r="D477" s="199"/>
    </row>
    <row r="478" spans="3:4">
      <c r="C478" s="200"/>
      <c r="D478" s="199"/>
    </row>
    <row r="479" spans="3:4">
      <c r="C479" s="200"/>
      <c r="D479" s="199"/>
    </row>
    <row r="480" spans="3:4">
      <c r="C480" s="200"/>
      <c r="D480" s="199"/>
    </row>
    <row r="481" spans="3:4">
      <c r="C481" s="200"/>
      <c r="D481" s="199"/>
    </row>
    <row r="482" spans="3:4">
      <c r="C482" s="200"/>
      <c r="D482" s="199"/>
    </row>
    <row r="483" spans="3:4">
      <c r="C483" s="200"/>
      <c r="D483" s="199"/>
    </row>
    <row r="484" spans="3:4">
      <c r="C484" s="200"/>
      <c r="D484" s="199"/>
    </row>
    <row r="485" spans="3:4">
      <c r="C485" s="200"/>
      <c r="D485" s="199"/>
    </row>
    <row r="486" spans="3:4">
      <c r="C486" s="200"/>
      <c r="D486" s="199"/>
    </row>
    <row r="487" spans="3:4">
      <c r="C487" s="200"/>
      <c r="D487" s="199"/>
    </row>
    <row r="488" spans="3:4">
      <c r="C488" s="200"/>
      <c r="D488" s="199"/>
    </row>
    <row r="489" spans="3:4">
      <c r="C489" s="200"/>
      <c r="D489" s="199"/>
    </row>
    <row r="490" spans="3:4">
      <c r="C490" s="200"/>
      <c r="D490" s="199"/>
    </row>
    <row r="491" spans="3:4">
      <c r="C491" s="200"/>
      <c r="D491" s="199"/>
    </row>
    <row r="492" spans="3:4">
      <c r="C492" s="200"/>
      <c r="D492" s="199"/>
    </row>
    <row r="493" spans="3:4">
      <c r="C493" s="200"/>
      <c r="D493" s="199"/>
    </row>
    <row r="494" spans="3:4">
      <c r="C494" s="200"/>
      <c r="D494" s="199"/>
    </row>
    <row r="495" spans="3:4">
      <c r="C495" s="200"/>
      <c r="D495" s="199"/>
    </row>
    <row r="496" spans="3:4">
      <c r="C496" s="200"/>
      <c r="D496" s="199"/>
    </row>
    <row r="497" spans="3:4">
      <c r="C497" s="200"/>
      <c r="D497" s="199"/>
    </row>
    <row r="498" spans="3:4">
      <c r="C498" s="200"/>
      <c r="D498" s="199"/>
    </row>
    <row r="499" spans="3:4">
      <c r="C499" s="200"/>
      <c r="D499" s="199"/>
    </row>
    <row r="500" spans="3:4">
      <c r="C500" s="200"/>
      <c r="D500" s="199"/>
    </row>
    <row r="501" spans="3:4">
      <c r="C501" s="200"/>
      <c r="D501" s="199"/>
    </row>
    <row r="502" spans="3:4">
      <c r="C502" s="200"/>
      <c r="D502" s="199"/>
    </row>
    <row r="503" spans="3:4">
      <c r="C503" s="200"/>
      <c r="D503" s="199"/>
    </row>
    <row r="504" spans="3:4">
      <c r="C504" s="200"/>
      <c r="D504" s="199"/>
    </row>
    <row r="505" spans="3:4">
      <c r="C505" s="200"/>
      <c r="D505" s="199"/>
    </row>
    <row r="506" spans="3:4">
      <c r="C506" s="200"/>
      <c r="D506" s="199"/>
    </row>
    <row r="507" spans="3:4">
      <c r="C507" s="200"/>
      <c r="D507" s="199"/>
    </row>
    <row r="508" spans="3:4">
      <c r="C508" s="200"/>
      <c r="D508" s="199"/>
    </row>
    <row r="509" spans="3:4">
      <c r="C509" s="200"/>
      <c r="D509" s="199"/>
    </row>
    <row r="510" spans="3:4">
      <c r="C510" s="200"/>
      <c r="D510" s="199"/>
    </row>
    <row r="511" spans="3:4">
      <c r="C511" s="200"/>
      <c r="D511" s="199"/>
    </row>
    <row r="512" spans="3:4">
      <c r="C512" s="200"/>
      <c r="D512" s="199"/>
    </row>
    <row r="513" spans="3:4">
      <c r="C513" s="200"/>
      <c r="D513" s="199"/>
    </row>
    <row r="514" spans="3:4">
      <c r="C514" s="200"/>
      <c r="D514" s="199"/>
    </row>
    <row r="515" spans="3:4">
      <c r="C515" s="200"/>
      <c r="D515" s="199"/>
    </row>
    <row r="516" spans="3:4">
      <c r="C516" s="200"/>
      <c r="D516" s="199"/>
    </row>
    <row r="517" spans="3:4">
      <c r="C517" s="200"/>
      <c r="D517" s="199"/>
    </row>
    <row r="518" spans="3:4">
      <c r="C518" s="200"/>
      <c r="D518" s="199"/>
    </row>
    <row r="519" spans="3:4">
      <c r="C519" s="200"/>
      <c r="D519" s="199"/>
    </row>
    <row r="520" spans="3:4">
      <c r="C520" s="200"/>
      <c r="D520" s="199"/>
    </row>
    <row r="521" spans="3:4">
      <c r="C521" s="200"/>
      <c r="D521" s="199"/>
    </row>
    <row r="522" spans="3:4">
      <c r="C522" s="200"/>
      <c r="D522" s="199"/>
    </row>
    <row r="523" spans="3:4">
      <c r="C523" s="200"/>
      <c r="D523" s="199"/>
    </row>
    <row r="524" spans="3:4">
      <c r="C524" s="200"/>
      <c r="D524" s="199"/>
    </row>
    <row r="525" spans="3:4">
      <c r="C525" s="200"/>
      <c r="D525" s="199"/>
    </row>
    <row r="526" spans="3:4">
      <c r="C526" s="200"/>
      <c r="D526" s="199"/>
    </row>
    <row r="527" spans="3:4">
      <c r="C527" s="200"/>
      <c r="D527" s="199"/>
    </row>
    <row r="528" spans="3:4">
      <c r="C528" s="200"/>
      <c r="D528" s="199"/>
    </row>
    <row r="529" spans="3:4">
      <c r="C529" s="200"/>
      <c r="D529" s="199"/>
    </row>
    <row r="530" spans="3:4">
      <c r="C530" s="200"/>
      <c r="D530" s="199"/>
    </row>
    <row r="531" spans="3:4">
      <c r="C531" s="200"/>
      <c r="D531" s="199"/>
    </row>
    <row r="532" spans="3:4">
      <c r="C532" s="200"/>
      <c r="D532" s="199"/>
    </row>
    <row r="533" spans="3:4">
      <c r="C533" s="200"/>
      <c r="D533" s="199"/>
    </row>
    <row r="534" spans="3:4">
      <c r="C534" s="200"/>
      <c r="D534" s="199"/>
    </row>
    <row r="535" spans="3:4">
      <c r="C535" s="200"/>
      <c r="D535" s="199"/>
    </row>
    <row r="536" spans="3:4">
      <c r="C536" s="200"/>
      <c r="D536" s="199"/>
    </row>
    <row r="537" spans="3:4">
      <c r="C537" s="200"/>
      <c r="D537" s="199"/>
    </row>
    <row r="538" spans="3:4">
      <c r="C538" s="200"/>
      <c r="D538" s="199"/>
    </row>
    <row r="539" spans="3:4">
      <c r="C539" s="200"/>
      <c r="D539" s="199"/>
    </row>
    <row r="540" spans="3:4">
      <c r="C540" s="200"/>
      <c r="D540" s="199"/>
    </row>
    <row r="541" spans="3:4">
      <c r="C541" s="200"/>
      <c r="D541" s="199"/>
    </row>
    <row r="542" spans="3:4">
      <c r="C542" s="200"/>
      <c r="D542" s="199"/>
    </row>
    <row r="543" spans="3:4">
      <c r="C543" s="200"/>
      <c r="D543" s="199"/>
    </row>
    <row r="544" spans="3:4">
      <c r="C544" s="200"/>
      <c r="D544" s="199"/>
    </row>
    <row r="545" spans="3:4">
      <c r="C545" s="200"/>
      <c r="D545" s="199"/>
    </row>
    <row r="546" spans="3:4">
      <c r="C546" s="200"/>
      <c r="D546" s="199"/>
    </row>
    <row r="547" spans="3:4">
      <c r="C547" s="200"/>
      <c r="D547" s="199"/>
    </row>
    <row r="548" spans="3:4">
      <c r="C548" s="200"/>
      <c r="D548" s="199"/>
    </row>
    <row r="549" spans="3:4">
      <c r="C549" s="200"/>
      <c r="D549" s="199"/>
    </row>
    <row r="550" spans="3:4">
      <c r="C550" s="200"/>
      <c r="D550" s="199"/>
    </row>
    <row r="551" spans="3:4">
      <c r="C551" s="200"/>
      <c r="D551" s="199"/>
    </row>
    <row r="552" spans="3:4">
      <c r="C552" s="200"/>
      <c r="D552" s="199"/>
    </row>
    <row r="553" spans="3:4">
      <c r="C553" s="200"/>
      <c r="D553" s="199"/>
    </row>
    <row r="554" spans="3:4">
      <c r="C554" s="200"/>
      <c r="D554" s="199"/>
    </row>
    <row r="555" spans="3:4">
      <c r="C555" s="200"/>
      <c r="D555" s="199"/>
    </row>
    <row r="556" spans="3:4">
      <c r="C556" s="200"/>
      <c r="D556" s="199"/>
    </row>
    <row r="557" spans="3:4">
      <c r="C557" s="200"/>
      <c r="D557" s="199"/>
    </row>
    <row r="558" spans="3:4">
      <c r="C558" s="200"/>
      <c r="D558" s="199"/>
    </row>
    <row r="559" spans="3:4">
      <c r="C559" s="200"/>
      <c r="D559" s="199"/>
    </row>
    <row r="560" spans="3:4">
      <c r="C560" s="200"/>
      <c r="D560" s="199"/>
    </row>
    <row r="561" spans="3:4">
      <c r="C561" s="200"/>
      <c r="D561" s="199"/>
    </row>
    <row r="562" spans="3:4">
      <c r="C562" s="200"/>
      <c r="D562" s="199"/>
    </row>
    <row r="563" spans="3:4">
      <c r="C563" s="200"/>
      <c r="D563" s="199"/>
    </row>
    <row r="564" spans="3:4">
      <c r="C564" s="200"/>
      <c r="D564" s="199"/>
    </row>
    <row r="565" spans="3:4">
      <c r="C565" s="200"/>
      <c r="D565" s="199"/>
    </row>
    <row r="566" spans="3:4">
      <c r="C566" s="200"/>
      <c r="D566" s="199"/>
    </row>
    <row r="567" spans="3:4">
      <c r="C567" s="200"/>
      <c r="D567" s="199"/>
    </row>
    <row r="568" spans="3:4">
      <c r="C568" s="200"/>
      <c r="D568" s="199"/>
    </row>
    <row r="569" spans="3:4">
      <c r="C569" s="200"/>
      <c r="D569" s="199"/>
    </row>
    <row r="570" spans="3:4">
      <c r="C570" s="200"/>
      <c r="D570" s="199"/>
    </row>
    <row r="571" spans="3:4">
      <c r="C571" s="200"/>
      <c r="D571" s="199"/>
    </row>
    <row r="572" spans="3:4">
      <c r="C572" s="200"/>
      <c r="D572" s="199"/>
    </row>
    <row r="573" spans="3:4">
      <c r="C573" s="200"/>
      <c r="D573" s="199"/>
    </row>
    <row r="574" spans="3:4">
      <c r="C574" s="200"/>
      <c r="D574" s="199"/>
    </row>
    <row r="575" spans="3:4">
      <c r="C575" s="200"/>
      <c r="D575" s="199"/>
    </row>
    <row r="576" spans="3:4">
      <c r="C576" s="200"/>
      <c r="D576" s="199"/>
    </row>
    <row r="577" spans="3:4">
      <c r="C577" s="200"/>
      <c r="D577" s="199"/>
    </row>
    <row r="578" spans="3:4">
      <c r="C578" s="200"/>
      <c r="D578" s="199"/>
    </row>
    <row r="579" spans="3:4">
      <c r="C579" s="200"/>
      <c r="D579" s="199"/>
    </row>
    <row r="580" spans="3:4">
      <c r="C580" s="200"/>
      <c r="D580" s="199"/>
    </row>
    <row r="581" spans="3:4">
      <c r="C581" s="200"/>
      <c r="D581" s="199"/>
    </row>
    <row r="582" spans="3:4">
      <c r="C582" s="200"/>
      <c r="D582" s="199"/>
    </row>
    <row r="583" spans="3:4">
      <c r="C583" s="200"/>
      <c r="D583" s="199"/>
    </row>
    <row r="584" spans="3:4">
      <c r="C584" s="200"/>
      <c r="D584" s="199"/>
    </row>
    <row r="585" spans="3:4">
      <c r="C585" s="200"/>
      <c r="D585" s="199"/>
    </row>
    <row r="586" spans="3:4">
      <c r="C586" s="200"/>
      <c r="D586" s="199"/>
    </row>
    <row r="587" spans="3:4">
      <c r="C587" s="200"/>
      <c r="D587" s="199"/>
    </row>
    <row r="588" spans="3:4">
      <c r="C588" s="200"/>
      <c r="D588" s="199"/>
    </row>
    <row r="589" spans="3:4">
      <c r="C589" s="200"/>
      <c r="D589" s="199"/>
    </row>
    <row r="590" spans="3:4">
      <c r="C590" s="200"/>
      <c r="D590" s="199"/>
    </row>
    <row r="591" spans="3:4">
      <c r="C591" s="200"/>
      <c r="D591" s="199"/>
    </row>
    <row r="592" spans="3:4">
      <c r="C592" s="200"/>
      <c r="D592" s="199"/>
    </row>
    <row r="593" spans="3:4">
      <c r="C593" s="200"/>
      <c r="D593" s="199"/>
    </row>
    <row r="594" spans="3:4">
      <c r="C594" s="200"/>
      <c r="D594" s="199"/>
    </row>
    <row r="595" spans="3:4">
      <c r="D595" s="199"/>
    </row>
    <row r="596" spans="3:4">
      <c r="D596" s="199"/>
    </row>
    <row r="597" spans="3:4">
      <c r="D597" s="199"/>
    </row>
    <row r="598" spans="3:4">
      <c r="D598" s="199"/>
    </row>
    <row r="599" spans="3:4">
      <c r="D599" s="199"/>
    </row>
    <row r="600" spans="3:4">
      <c r="D600" s="199"/>
    </row>
    <row r="601" spans="3:4">
      <c r="D601" s="199"/>
    </row>
    <row r="602" spans="3:4">
      <c r="D602" s="199"/>
    </row>
    <row r="603" spans="3:4">
      <c r="D603" s="199"/>
    </row>
    <row r="604" spans="3:4">
      <c r="D604" s="199"/>
    </row>
    <row r="605" spans="3:4">
      <c r="D605" s="199"/>
    </row>
    <row r="606" spans="3:4">
      <c r="D606" s="199"/>
    </row>
    <row r="607" spans="3:4">
      <c r="D607" s="199"/>
    </row>
    <row r="608" spans="3:4">
      <c r="D608" s="199"/>
    </row>
    <row r="609" spans="4:4">
      <c r="D609" s="199"/>
    </row>
    <row r="610" spans="4:4">
      <c r="D610" s="199"/>
    </row>
    <row r="611" spans="4:4">
      <c r="D611" s="199"/>
    </row>
    <row r="612" spans="4:4">
      <c r="D612" s="199"/>
    </row>
    <row r="613" spans="4:4">
      <c r="D613" s="199"/>
    </row>
    <row r="614" spans="4:4">
      <c r="D614" s="199"/>
    </row>
    <row r="615" spans="4:4">
      <c r="D615" s="199"/>
    </row>
    <row r="616" spans="4:4">
      <c r="D616" s="199"/>
    </row>
    <row r="617" spans="4:4">
      <c r="D617" s="199"/>
    </row>
    <row r="618" spans="4:4">
      <c r="D618" s="199"/>
    </row>
    <row r="619" spans="4:4">
      <c r="D619" s="199"/>
    </row>
    <row r="620" spans="4:4">
      <c r="D620" s="199"/>
    </row>
    <row r="621" spans="4:4">
      <c r="D621" s="199"/>
    </row>
    <row r="622" spans="4:4">
      <c r="D622" s="199"/>
    </row>
    <row r="623" spans="4:4">
      <c r="D623" s="199"/>
    </row>
    <row r="624" spans="4:4">
      <c r="D624" s="199"/>
    </row>
    <row r="625" spans="4:4">
      <c r="D625" s="199"/>
    </row>
    <row r="626" spans="4:4">
      <c r="D626" s="199"/>
    </row>
    <row r="627" spans="4:4">
      <c r="D627" s="199"/>
    </row>
    <row r="628" spans="4:4">
      <c r="D628" s="199"/>
    </row>
    <row r="629" spans="4:4">
      <c r="D629" s="199"/>
    </row>
    <row r="630" spans="4:4">
      <c r="D630" s="199"/>
    </row>
    <row r="631" spans="4:4">
      <c r="D631" s="199"/>
    </row>
    <row r="632" spans="4:4">
      <c r="D632" s="199"/>
    </row>
    <row r="633" spans="4:4">
      <c r="D633" s="199"/>
    </row>
    <row r="634" spans="4:4">
      <c r="D634" s="199"/>
    </row>
    <row r="635" spans="4:4">
      <c r="D635" s="199"/>
    </row>
    <row r="636" spans="4:4">
      <c r="D636" s="199"/>
    </row>
    <row r="637" spans="4:4">
      <c r="D637" s="199"/>
    </row>
    <row r="638" spans="4:4">
      <c r="D638" s="199"/>
    </row>
    <row r="639" spans="4:4">
      <c r="D639" s="199"/>
    </row>
    <row r="640" spans="4:4">
      <c r="D640" s="199"/>
    </row>
    <row r="641" spans="4:4">
      <c r="D641" s="199"/>
    </row>
    <row r="642" spans="4:4">
      <c r="D642" s="199"/>
    </row>
    <row r="643" spans="4:4">
      <c r="D643" s="199"/>
    </row>
    <row r="644" spans="4:4">
      <c r="D644" s="199"/>
    </row>
    <row r="645" spans="4:4">
      <c r="D645" s="199"/>
    </row>
    <row r="646" spans="4:4">
      <c r="D646" s="199"/>
    </row>
    <row r="647" spans="4:4">
      <c r="D647" s="199"/>
    </row>
    <row r="648" spans="4:4">
      <c r="D648" s="199"/>
    </row>
    <row r="649" spans="4:4">
      <c r="D649" s="199"/>
    </row>
    <row r="650" spans="4:4">
      <c r="D650" s="199"/>
    </row>
    <row r="651" spans="4:4">
      <c r="D651" s="199"/>
    </row>
    <row r="652" spans="4:4">
      <c r="D652" s="199"/>
    </row>
    <row r="653" spans="4:4">
      <c r="D653" s="199"/>
    </row>
    <row r="654" spans="4:4">
      <c r="D654" s="199"/>
    </row>
    <row r="655" spans="4:4">
      <c r="D655" s="199"/>
    </row>
    <row r="656" spans="4:4">
      <c r="D656" s="199"/>
    </row>
    <row r="657" spans="4:4">
      <c r="D657" s="199"/>
    </row>
    <row r="658" spans="4:4">
      <c r="D658" s="199"/>
    </row>
    <row r="659" spans="4:4">
      <c r="D659" s="199"/>
    </row>
    <row r="660" spans="4:4">
      <c r="D660" s="199"/>
    </row>
    <row r="661" spans="4:4">
      <c r="D661" s="199"/>
    </row>
    <row r="662" spans="4:4">
      <c r="D662" s="199"/>
    </row>
    <row r="663" spans="4:4">
      <c r="D663" s="199"/>
    </row>
    <row r="664" spans="4:4">
      <c r="D664" s="199"/>
    </row>
    <row r="665" spans="4:4">
      <c r="D665" s="199"/>
    </row>
    <row r="666" spans="4:4">
      <c r="D666" s="199"/>
    </row>
    <row r="667" spans="4:4">
      <c r="D667" s="199"/>
    </row>
    <row r="668" spans="4:4">
      <c r="D668" s="199"/>
    </row>
    <row r="669" spans="4:4">
      <c r="D669" s="199"/>
    </row>
    <row r="670" spans="4:4">
      <c r="D670" s="199"/>
    </row>
    <row r="671" spans="4:4">
      <c r="D671" s="199"/>
    </row>
    <row r="672" spans="4:4">
      <c r="D672" s="199"/>
    </row>
    <row r="673" spans="4:4">
      <c r="D673" s="199"/>
    </row>
    <row r="674" spans="4:4">
      <c r="D674" s="199"/>
    </row>
    <row r="675" spans="4:4">
      <c r="D675" s="199"/>
    </row>
    <row r="676" spans="4:4">
      <c r="D676" s="199"/>
    </row>
    <row r="677" spans="4:4">
      <c r="D677" s="199"/>
    </row>
    <row r="678" spans="4:4">
      <c r="D678" s="199"/>
    </row>
    <row r="679" spans="4:4">
      <c r="D679" s="199"/>
    </row>
    <row r="680" spans="4:4">
      <c r="D680" s="199"/>
    </row>
    <row r="681" spans="4:4">
      <c r="D681" s="199"/>
    </row>
    <row r="682" spans="4:4">
      <c r="D682" s="199"/>
    </row>
    <row r="683" spans="4:4">
      <c r="D683" s="199"/>
    </row>
    <row r="684" spans="4:4">
      <c r="D684" s="199"/>
    </row>
    <row r="685" spans="4:4">
      <c r="D685" s="199"/>
    </row>
    <row r="686" spans="4:4">
      <c r="D686" s="199"/>
    </row>
    <row r="687" spans="4:4">
      <c r="D687" s="199"/>
    </row>
    <row r="688" spans="4:4">
      <c r="D688" s="199"/>
    </row>
    <row r="689" spans="4:4">
      <c r="D689" s="199"/>
    </row>
    <row r="690" spans="4:4">
      <c r="D690" s="199"/>
    </row>
    <row r="691" spans="4:4">
      <c r="D691" s="199"/>
    </row>
    <row r="692" spans="4:4">
      <c r="D692" s="199"/>
    </row>
    <row r="693" spans="4:4">
      <c r="D693" s="199"/>
    </row>
    <row r="694" spans="4:4">
      <c r="D694" s="199"/>
    </row>
    <row r="695" spans="4:4">
      <c r="D695" s="199"/>
    </row>
    <row r="696" spans="4:4">
      <c r="D696" s="199"/>
    </row>
    <row r="697" spans="4:4">
      <c r="D697" s="199"/>
    </row>
    <row r="698" spans="4:4">
      <c r="D698" s="199"/>
    </row>
    <row r="699" spans="4:4">
      <c r="D699" s="199"/>
    </row>
    <row r="700" spans="4:4">
      <c r="D700" s="199"/>
    </row>
    <row r="701" spans="4:4">
      <c r="D701" s="199"/>
    </row>
    <row r="702" spans="4:4">
      <c r="D702" s="199"/>
    </row>
    <row r="703" spans="4:4">
      <c r="D703" s="199"/>
    </row>
    <row r="704" spans="4:4">
      <c r="D704" s="199"/>
    </row>
    <row r="705" spans="4:4">
      <c r="D705" s="199"/>
    </row>
    <row r="706" spans="4:4">
      <c r="D706" s="199"/>
    </row>
    <row r="707" spans="4:4">
      <c r="D707" s="199"/>
    </row>
    <row r="708" spans="4:4">
      <c r="D708" s="199"/>
    </row>
    <row r="709" spans="4:4">
      <c r="D709" s="199"/>
    </row>
    <row r="710" spans="4:4">
      <c r="D710" s="199"/>
    </row>
    <row r="711" spans="4:4">
      <c r="D711" s="199"/>
    </row>
    <row r="712" spans="4:4">
      <c r="D712" s="199"/>
    </row>
    <row r="713" spans="4:4">
      <c r="D713" s="199"/>
    </row>
    <row r="714" spans="4:4">
      <c r="D714" s="199"/>
    </row>
    <row r="715" spans="4:4">
      <c r="D715" s="199"/>
    </row>
    <row r="716" spans="4:4">
      <c r="D716" s="199"/>
    </row>
    <row r="717" spans="4:4">
      <c r="D717" s="199"/>
    </row>
    <row r="718" spans="4:4">
      <c r="D718" s="199"/>
    </row>
    <row r="719" spans="4:4">
      <c r="D719" s="199"/>
    </row>
    <row r="720" spans="4:4">
      <c r="D720" s="199"/>
    </row>
    <row r="721" spans="4:4">
      <c r="D721" s="199"/>
    </row>
    <row r="722" spans="4:4">
      <c r="D722" s="199"/>
    </row>
    <row r="723" spans="4:4">
      <c r="D723" s="199"/>
    </row>
    <row r="724" spans="4:4">
      <c r="D724" s="199"/>
    </row>
    <row r="725" spans="4:4">
      <c r="D725" s="199"/>
    </row>
    <row r="726" spans="4:4">
      <c r="D726" s="199"/>
    </row>
    <row r="727" spans="4:4">
      <c r="D727" s="199"/>
    </row>
    <row r="728" spans="4:4">
      <c r="D728" s="199"/>
    </row>
    <row r="729" spans="4:4">
      <c r="D729" s="199"/>
    </row>
    <row r="730" spans="4:4">
      <c r="D730" s="199"/>
    </row>
    <row r="731" spans="4:4">
      <c r="D731" s="199"/>
    </row>
    <row r="732" spans="4:4">
      <c r="D732" s="199"/>
    </row>
    <row r="733" spans="4:4">
      <c r="D733" s="199"/>
    </row>
    <row r="734" spans="4:4">
      <c r="D734" s="199"/>
    </row>
    <row r="735" spans="4:4">
      <c r="D735" s="199"/>
    </row>
    <row r="736" spans="4:4">
      <c r="D736" s="199"/>
    </row>
    <row r="737" spans="4:4">
      <c r="D737" s="199"/>
    </row>
    <row r="738" spans="4:4">
      <c r="D738" s="199"/>
    </row>
    <row r="739" spans="4:4">
      <c r="D739" s="199"/>
    </row>
    <row r="740" spans="4:4">
      <c r="D740" s="199"/>
    </row>
    <row r="741" spans="4:4">
      <c r="D741" s="199"/>
    </row>
    <row r="742" spans="4:4">
      <c r="D742" s="199"/>
    </row>
    <row r="743" spans="4:4">
      <c r="D743" s="199"/>
    </row>
    <row r="744" spans="4:4">
      <c r="D744" s="199"/>
    </row>
    <row r="745" spans="4:4">
      <c r="D745" s="199"/>
    </row>
    <row r="746" spans="4:4">
      <c r="D746" s="199"/>
    </row>
    <row r="747" spans="4:4">
      <c r="D747" s="199"/>
    </row>
    <row r="748" spans="4:4">
      <c r="D748" s="199"/>
    </row>
    <row r="749" spans="4:4">
      <c r="D749" s="199"/>
    </row>
    <row r="750" spans="4:4">
      <c r="D750" s="199"/>
    </row>
    <row r="751" spans="4:4">
      <c r="D751" s="199"/>
    </row>
    <row r="752" spans="4:4">
      <c r="D752" s="199"/>
    </row>
    <row r="753" spans="4:4">
      <c r="D753" s="199"/>
    </row>
    <row r="754" spans="4:4">
      <c r="D754" s="199"/>
    </row>
    <row r="755" spans="4:4">
      <c r="D755" s="199"/>
    </row>
    <row r="756" spans="4:4">
      <c r="D756" s="199"/>
    </row>
    <row r="757" spans="4:4">
      <c r="D757" s="199"/>
    </row>
    <row r="758" spans="4:4">
      <c r="D758" s="199"/>
    </row>
    <row r="759" spans="4:4">
      <c r="D759" s="199"/>
    </row>
    <row r="760" spans="4:4">
      <c r="D760" s="199"/>
    </row>
    <row r="761" spans="4:4">
      <c r="D761" s="199"/>
    </row>
    <row r="762" spans="4:4">
      <c r="D762" s="199"/>
    </row>
    <row r="763" spans="4:4">
      <c r="D763" s="199"/>
    </row>
    <row r="764" spans="4:4">
      <c r="D764" s="199"/>
    </row>
    <row r="765" spans="4:4">
      <c r="D765" s="199"/>
    </row>
    <row r="766" spans="4:4">
      <c r="D766" s="199"/>
    </row>
    <row r="767" spans="4:4">
      <c r="D767" s="199"/>
    </row>
    <row r="768" spans="4:4">
      <c r="D768" s="199"/>
    </row>
    <row r="769" spans="4:4">
      <c r="D769" s="199"/>
    </row>
    <row r="770" spans="4:4">
      <c r="D770" s="199"/>
    </row>
    <row r="771" spans="4:4">
      <c r="D771" s="199"/>
    </row>
    <row r="772" spans="4:4">
      <c r="D772" s="199"/>
    </row>
    <row r="773" spans="4:4">
      <c r="D773" s="199"/>
    </row>
    <row r="774" spans="4:4">
      <c r="D774" s="199"/>
    </row>
    <row r="775" spans="4:4">
      <c r="D775" s="199"/>
    </row>
    <row r="776" spans="4:4">
      <c r="D776" s="199"/>
    </row>
    <row r="777" spans="4:4">
      <c r="D777" s="199"/>
    </row>
    <row r="778" spans="4:4">
      <c r="D778" s="199"/>
    </row>
    <row r="779" spans="4:4">
      <c r="D779" s="199"/>
    </row>
    <row r="780" spans="4:4">
      <c r="D780" s="199"/>
    </row>
    <row r="781" spans="4:4">
      <c r="D781" s="199"/>
    </row>
    <row r="782" spans="4:4">
      <c r="D782" s="199"/>
    </row>
    <row r="783" spans="4:4">
      <c r="D783" s="199"/>
    </row>
    <row r="784" spans="4:4">
      <c r="D784" s="199"/>
    </row>
    <row r="785" spans="4:4">
      <c r="D785" s="199"/>
    </row>
    <row r="786" spans="4:4">
      <c r="D786" s="199"/>
    </row>
    <row r="787" spans="4:4">
      <c r="D787" s="199"/>
    </row>
    <row r="788" spans="4:4">
      <c r="D788" s="199"/>
    </row>
    <row r="789" spans="4:4">
      <c r="D789" s="199"/>
    </row>
    <row r="790" spans="4:4">
      <c r="D790" s="199"/>
    </row>
    <row r="791" spans="4:4">
      <c r="D791" s="199"/>
    </row>
    <row r="792" spans="4:4">
      <c r="D792" s="199"/>
    </row>
    <row r="793" spans="4:4">
      <c r="D793" s="199"/>
    </row>
    <row r="794" spans="4:4">
      <c r="D794" s="199"/>
    </row>
    <row r="795" spans="4:4">
      <c r="D795" s="199"/>
    </row>
    <row r="796" spans="4:4">
      <c r="D796" s="199"/>
    </row>
    <row r="797" spans="4:4">
      <c r="D797" s="199"/>
    </row>
    <row r="798" spans="4:4">
      <c r="D798" s="199"/>
    </row>
    <row r="799" spans="4:4">
      <c r="D799" s="199"/>
    </row>
    <row r="800" spans="4:4">
      <c r="D800" s="199"/>
    </row>
    <row r="801" spans="4:4">
      <c r="D801" s="199"/>
    </row>
    <row r="802" spans="4:4">
      <c r="D802" s="199"/>
    </row>
    <row r="803" spans="4:4">
      <c r="D803" s="199"/>
    </row>
    <row r="804" spans="4:4">
      <c r="D804" s="199"/>
    </row>
    <row r="805" spans="4:4">
      <c r="D805" s="199"/>
    </row>
    <row r="806" spans="4:4">
      <c r="D806" s="199"/>
    </row>
    <row r="807" spans="4:4">
      <c r="D807" s="199"/>
    </row>
    <row r="808" spans="4:4">
      <c r="D808" s="199"/>
    </row>
    <row r="809" spans="4:4">
      <c r="D809" s="199"/>
    </row>
    <row r="810" spans="4:4">
      <c r="D810" s="199"/>
    </row>
    <row r="811" spans="4:4">
      <c r="D811" s="199"/>
    </row>
    <row r="812" spans="4:4">
      <c r="D812" s="199"/>
    </row>
    <row r="813" spans="4:4">
      <c r="D813" s="199"/>
    </row>
    <row r="814" spans="4:4">
      <c r="D814" s="199"/>
    </row>
    <row r="815" spans="4:4">
      <c r="D815" s="199"/>
    </row>
    <row r="816" spans="4:4">
      <c r="D816" s="199"/>
    </row>
    <row r="817" spans="4:4">
      <c r="D817" s="199"/>
    </row>
    <row r="818" spans="4:4">
      <c r="D818" s="199"/>
    </row>
    <row r="819" spans="4:4">
      <c r="D819" s="199"/>
    </row>
    <row r="820" spans="4:4">
      <c r="D820" s="199"/>
    </row>
    <row r="821" spans="4:4">
      <c r="D821" s="199"/>
    </row>
    <row r="822" spans="4:4">
      <c r="D822" s="199"/>
    </row>
    <row r="823" spans="4:4">
      <c r="D823" s="199"/>
    </row>
    <row r="824" spans="4:4">
      <c r="D824" s="199"/>
    </row>
    <row r="825" spans="4:4">
      <c r="D825" s="199"/>
    </row>
    <row r="826" spans="4:4">
      <c r="D826" s="199"/>
    </row>
    <row r="827" spans="4:4">
      <c r="D827" s="199"/>
    </row>
    <row r="828" spans="4:4">
      <c r="D828" s="199"/>
    </row>
    <row r="829" spans="4:4">
      <c r="D829" s="199"/>
    </row>
    <row r="830" spans="4:4">
      <c r="D830" s="199"/>
    </row>
    <row r="831" spans="4:4">
      <c r="D831" s="199"/>
    </row>
    <row r="832" spans="4:4">
      <c r="D832" s="199"/>
    </row>
    <row r="833" spans="4:4">
      <c r="D833" s="199"/>
    </row>
    <row r="834" spans="4:4">
      <c r="D834" s="199"/>
    </row>
    <row r="835" spans="4:4">
      <c r="D835" s="199"/>
    </row>
    <row r="836" spans="4:4">
      <c r="D836" s="199"/>
    </row>
    <row r="837" spans="4:4">
      <c r="D837" s="199"/>
    </row>
    <row r="838" spans="4:4">
      <c r="D838" s="199"/>
    </row>
    <row r="839" spans="4:4">
      <c r="D839" s="199"/>
    </row>
    <row r="840" spans="4:4">
      <c r="D840" s="199"/>
    </row>
    <row r="841" spans="4:4">
      <c r="D841" s="199"/>
    </row>
    <row r="842" spans="4:4">
      <c r="D842" s="199"/>
    </row>
    <row r="843" spans="4:4">
      <c r="D843" s="199"/>
    </row>
    <row r="844" spans="4:4">
      <c r="D844" s="199"/>
    </row>
    <row r="845" spans="4:4">
      <c r="D845" s="199"/>
    </row>
    <row r="846" spans="4:4">
      <c r="D846" s="199"/>
    </row>
    <row r="847" spans="4:4">
      <c r="D847" s="199"/>
    </row>
    <row r="848" spans="4:4">
      <c r="D848" s="199"/>
    </row>
    <row r="849" spans="4:4">
      <c r="D849" s="199"/>
    </row>
    <row r="850" spans="4:4">
      <c r="D850" s="199"/>
    </row>
    <row r="851" spans="4:4">
      <c r="D851" s="199"/>
    </row>
    <row r="852" spans="4:4">
      <c r="D852" s="199"/>
    </row>
    <row r="853" spans="4:4">
      <c r="D853" s="199"/>
    </row>
    <row r="854" spans="4:4">
      <c r="D854" s="199"/>
    </row>
    <row r="855" spans="4:4">
      <c r="D855" s="199"/>
    </row>
    <row r="856" spans="4:4">
      <c r="D856" s="199"/>
    </row>
    <row r="857" spans="4:4">
      <c r="D857" s="199"/>
    </row>
    <row r="858" spans="4:4">
      <c r="D858" s="199"/>
    </row>
    <row r="859" spans="4:4">
      <c r="D859" s="199"/>
    </row>
    <row r="860" spans="4:4">
      <c r="D860" s="199"/>
    </row>
    <row r="861" spans="4:4">
      <c r="D861" s="199"/>
    </row>
    <row r="862" spans="4:4">
      <c r="D862" s="199"/>
    </row>
    <row r="863" spans="4:4">
      <c r="D863" s="199"/>
    </row>
    <row r="864" spans="4:4">
      <c r="D864" s="199"/>
    </row>
    <row r="865" spans="4:4">
      <c r="D865" s="199"/>
    </row>
    <row r="866" spans="4:4">
      <c r="D866" s="199"/>
    </row>
    <row r="867" spans="4:4">
      <c r="D867" s="199"/>
    </row>
    <row r="868" spans="4:4">
      <c r="D868" s="199"/>
    </row>
    <row r="869" spans="4:4">
      <c r="D869" s="199"/>
    </row>
    <row r="870" spans="4:4">
      <c r="D870" s="199"/>
    </row>
    <row r="871" spans="4:4">
      <c r="D871" s="199"/>
    </row>
    <row r="872" spans="4:4">
      <c r="D872" s="199"/>
    </row>
    <row r="873" spans="4:4">
      <c r="D873" s="199"/>
    </row>
    <row r="874" spans="4:4">
      <c r="D874" s="199"/>
    </row>
    <row r="875" spans="4:4">
      <c r="D875" s="199"/>
    </row>
    <row r="876" spans="4:4">
      <c r="D876" s="199"/>
    </row>
    <row r="877" spans="4:4">
      <c r="D877" s="199"/>
    </row>
    <row r="878" spans="4:4">
      <c r="D878" s="199"/>
    </row>
    <row r="879" spans="4:4">
      <c r="D879" s="199"/>
    </row>
    <row r="880" spans="4:4">
      <c r="D880" s="199"/>
    </row>
    <row r="881" spans="4:4">
      <c r="D881" s="199"/>
    </row>
    <row r="882" spans="4:4">
      <c r="D882" s="199"/>
    </row>
    <row r="883" spans="4:4">
      <c r="D883" s="199"/>
    </row>
    <row r="884" spans="4:4">
      <c r="D884" s="199"/>
    </row>
    <row r="885" spans="4:4">
      <c r="D885" s="199"/>
    </row>
    <row r="886" spans="4:4">
      <c r="D886" s="199"/>
    </row>
    <row r="887" spans="4:4">
      <c r="D887" s="199"/>
    </row>
    <row r="888" spans="4:4">
      <c r="D888" s="199"/>
    </row>
    <row r="889" spans="4:4">
      <c r="D889" s="199"/>
    </row>
    <row r="890" spans="4:4">
      <c r="D890" s="199"/>
    </row>
    <row r="891" spans="4:4">
      <c r="D891" s="199"/>
    </row>
    <row r="892" spans="4:4">
      <c r="D892" s="199"/>
    </row>
    <row r="893" spans="4:4">
      <c r="D893" s="199"/>
    </row>
    <row r="894" spans="4:4">
      <c r="D894" s="199"/>
    </row>
    <row r="895" spans="4:4">
      <c r="D895" s="199"/>
    </row>
    <row r="896" spans="4:4">
      <c r="D896" s="199"/>
    </row>
    <row r="897" spans="4:4">
      <c r="D897" s="199"/>
    </row>
    <row r="898" spans="4:4">
      <c r="D898" s="199"/>
    </row>
    <row r="899" spans="4:4">
      <c r="D899" s="199"/>
    </row>
    <row r="900" spans="4:4">
      <c r="D900" s="199"/>
    </row>
    <row r="901" spans="4:4">
      <c r="D901" s="199"/>
    </row>
    <row r="902" spans="4:4">
      <c r="D902" s="199"/>
    </row>
    <row r="903" spans="4:4">
      <c r="D903" s="199"/>
    </row>
    <row r="904" spans="4:4">
      <c r="D904" s="199"/>
    </row>
    <row r="905" spans="4:4">
      <c r="D905" s="199"/>
    </row>
    <row r="906" spans="4:4">
      <c r="D906" s="199"/>
    </row>
    <row r="907" spans="4:4">
      <c r="D907" s="199"/>
    </row>
    <row r="908" spans="4:4">
      <c r="D908" s="199"/>
    </row>
    <row r="909" spans="4:4">
      <c r="D909" s="199"/>
    </row>
    <row r="910" spans="4:4">
      <c r="D910" s="199"/>
    </row>
    <row r="911" spans="4:4">
      <c r="D911" s="199"/>
    </row>
    <row r="912" spans="4:4">
      <c r="D912" s="199"/>
    </row>
    <row r="913" spans="4:4">
      <c r="D913" s="199"/>
    </row>
    <row r="914" spans="4:4">
      <c r="D914" s="199"/>
    </row>
    <row r="915" spans="4:4">
      <c r="D915" s="199"/>
    </row>
    <row r="916" spans="4:4">
      <c r="D916" s="199"/>
    </row>
    <row r="917" spans="4:4">
      <c r="D917" s="199"/>
    </row>
    <row r="918" spans="4:4">
      <c r="D918" s="199"/>
    </row>
    <row r="919" spans="4:4">
      <c r="D919" s="199"/>
    </row>
    <row r="920" spans="4:4">
      <c r="D920" s="199"/>
    </row>
    <row r="921" spans="4:4">
      <c r="D921" s="199"/>
    </row>
    <row r="922" spans="4:4">
      <c r="D922" s="199"/>
    </row>
    <row r="923" spans="4:4">
      <c r="D923" s="199"/>
    </row>
    <row r="924" spans="4:4">
      <c r="D924" s="199"/>
    </row>
    <row r="925" spans="4:4">
      <c r="D925" s="199"/>
    </row>
    <row r="926" spans="4:4">
      <c r="D926" s="199"/>
    </row>
    <row r="927" spans="4:4">
      <c r="D927" s="199"/>
    </row>
    <row r="928" spans="4:4">
      <c r="D928" s="199"/>
    </row>
    <row r="929" spans="4:4">
      <c r="D929" s="199"/>
    </row>
    <row r="930" spans="4:4">
      <c r="D930" s="199"/>
    </row>
    <row r="931" spans="4:4">
      <c r="D931" s="199"/>
    </row>
    <row r="932" spans="4:4">
      <c r="D932" s="199"/>
    </row>
    <row r="933" spans="4:4">
      <c r="D933" s="199"/>
    </row>
    <row r="934" spans="4:4">
      <c r="D934" s="199"/>
    </row>
    <row r="935" spans="4:4">
      <c r="D935" s="199"/>
    </row>
    <row r="936" spans="4:4">
      <c r="D936" s="199"/>
    </row>
    <row r="937" spans="4:4">
      <c r="D937" s="199"/>
    </row>
    <row r="938" spans="4:4">
      <c r="D938" s="199"/>
    </row>
    <row r="939" spans="4:4">
      <c r="D939" s="199"/>
    </row>
    <row r="940" spans="4:4">
      <c r="D940" s="199"/>
    </row>
    <row r="941" spans="4:4">
      <c r="D941" s="199"/>
    </row>
    <row r="942" spans="4:4">
      <c r="D942" s="199"/>
    </row>
    <row r="943" spans="4:4">
      <c r="D943" s="199"/>
    </row>
  </sheetData>
  <pageMargins left="0.78740157499999996" right="0.78740157499999996" top="0.984251969" bottom="0.984251969" header="0.4921259845" footer="0.4921259845"/>
  <pageSetup paperSize="9" scale="75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F33" sqref="F33"/>
    </sheetView>
  </sheetViews>
  <sheetFormatPr defaultRowHeight="15"/>
  <cols>
    <col min="2" max="2" width="62.7109375" customWidth="1"/>
    <col min="4" max="4" width="22.85546875" customWidth="1"/>
    <col min="5" max="5" width="11" customWidth="1"/>
    <col min="6" max="6" width="12.28515625" customWidth="1"/>
  </cols>
  <sheetData>
    <row r="1" spans="1:6">
      <c r="A1" s="321" t="s">
        <v>432</v>
      </c>
      <c r="B1" s="322"/>
      <c r="C1" s="322"/>
      <c r="D1" s="322"/>
      <c r="E1" s="233"/>
      <c r="F1" s="234"/>
    </row>
    <row r="2" spans="1:6">
      <c r="A2" s="322"/>
      <c r="B2" s="322"/>
      <c r="C2" s="322"/>
      <c r="D2" s="322"/>
      <c r="E2" s="233"/>
      <c r="F2" s="235"/>
    </row>
    <row r="3" spans="1:6">
      <c r="A3" s="236"/>
      <c r="B3" s="237"/>
      <c r="C3" s="236"/>
      <c r="D3" s="236"/>
      <c r="E3" s="238"/>
      <c r="F3" s="239"/>
    </row>
    <row r="4" spans="1:6" ht="26.25">
      <c r="A4" s="240" t="s">
        <v>418</v>
      </c>
      <c r="B4" s="241" t="s">
        <v>417</v>
      </c>
      <c r="C4" s="241" t="s">
        <v>331</v>
      </c>
      <c r="D4" s="241" t="s">
        <v>416</v>
      </c>
      <c r="E4" s="242" t="s">
        <v>415</v>
      </c>
      <c r="F4" s="242" t="s">
        <v>414</v>
      </c>
    </row>
    <row r="5" spans="1:6">
      <c r="A5" s="230" t="s">
        <v>413</v>
      </c>
      <c r="B5" s="243" t="s">
        <v>412</v>
      </c>
      <c r="C5" s="243" t="s">
        <v>394</v>
      </c>
      <c r="D5" s="243">
        <v>1</v>
      </c>
      <c r="E5" s="244">
        <v>0</v>
      </c>
      <c r="F5" s="244">
        <f t="shared" ref="F5:F10" si="0">E5*D5</f>
        <v>0</v>
      </c>
    </row>
    <row r="6" spans="1:6">
      <c r="A6" s="229" t="s">
        <v>411</v>
      </c>
      <c r="B6" s="243" t="s">
        <v>410</v>
      </c>
      <c r="C6" s="243" t="s">
        <v>394</v>
      </c>
      <c r="D6" s="243">
        <v>1</v>
      </c>
      <c r="E6" s="244">
        <v>0</v>
      </c>
      <c r="F6" s="244">
        <f t="shared" si="0"/>
        <v>0</v>
      </c>
    </row>
    <row r="7" spans="1:6">
      <c r="A7" s="230" t="s">
        <v>48</v>
      </c>
      <c r="B7" s="243" t="s">
        <v>409</v>
      </c>
      <c r="C7" s="243" t="s">
        <v>394</v>
      </c>
      <c r="D7" s="243">
        <v>1</v>
      </c>
      <c r="E7" s="244">
        <v>0</v>
      </c>
      <c r="F7" s="244">
        <f t="shared" si="0"/>
        <v>0</v>
      </c>
    </row>
    <row r="8" spans="1:6">
      <c r="A8" s="229"/>
      <c r="B8" s="243" t="s">
        <v>408</v>
      </c>
      <c r="C8" s="243" t="s">
        <v>394</v>
      </c>
      <c r="D8" s="243">
        <v>1</v>
      </c>
      <c r="E8" s="244">
        <v>0</v>
      </c>
      <c r="F8" s="244">
        <f t="shared" si="0"/>
        <v>0</v>
      </c>
    </row>
    <row r="9" spans="1:6">
      <c r="A9" s="245"/>
      <c r="B9" s="243" t="s">
        <v>407</v>
      </c>
      <c r="C9" s="243" t="s">
        <v>394</v>
      </c>
      <c r="D9" s="243">
        <v>1</v>
      </c>
      <c r="E9" s="244">
        <v>0</v>
      </c>
      <c r="F9" s="244">
        <f t="shared" si="0"/>
        <v>0</v>
      </c>
    </row>
    <row r="10" spans="1:6">
      <c r="A10" s="245" t="s">
        <v>139</v>
      </c>
      <c r="B10" s="243" t="s">
        <v>406</v>
      </c>
      <c r="C10" s="243" t="s">
        <v>394</v>
      </c>
      <c r="D10" s="243">
        <v>1</v>
      </c>
      <c r="E10" s="244">
        <v>0</v>
      </c>
      <c r="F10" s="244">
        <f t="shared" si="0"/>
        <v>0</v>
      </c>
    </row>
    <row r="11" spans="1:6">
      <c r="A11" s="245"/>
      <c r="B11" s="243"/>
      <c r="C11" s="243"/>
      <c r="D11" s="243"/>
      <c r="E11" s="244"/>
      <c r="F11" s="244"/>
    </row>
    <row r="12" spans="1:6">
      <c r="A12" s="245">
        <v>1</v>
      </c>
      <c r="B12" s="243" t="s">
        <v>405</v>
      </c>
      <c r="C12" s="243" t="s">
        <v>394</v>
      </c>
      <c r="D12" s="243">
        <v>1</v>
      </c>
      <c r="E12" s="244">
        <v>0</v>
      </c>
      <c r="F12" s="244">
        <f>E12*D12</f>
        <v>0</v>
      </c>
    </row>
    <row r="13" spans="1:6">
      <c r="A13" s="245">
        <v>2</v>
      </c>
      <c r="B13" s="243" t="s">
        <v>404</v>
      </c>
      <c r="C13" s="243" t="s">
        <v>401</v>
      </c>
      <c r="D13" s="243">
        <v>5</v>
      </c>
      <c r="E13" s="244">
        <v>0</v>
      </c>
      <c r="F13" s="244">
        <f t="shared" ref="F13:F23" si="1">E13*D13</f>
        <v>0</v>
      </c>
    </row>
    <row r="14" spans="1:6">
      <c r="A14" s="245">
        <v>3</v>
      </c>
      <c r="B14" s="243" t="s">
        <v>403</v>
      </c>
      <c r="C14" s="243" t="s">
        <v>150</v>
      </c>
      <c r="D14" s="243">
        <v>3</v>
      </c>
      <c r="E14" s="244">
        <v>0</v>
      </c>
      <c r="F14" s="244">
        <f t="shared" si="1"/>
        <v>0</v>
      </c>
    </row>
    <row r="15" spans="1:6">
      <c r="A15" s="245">
        <v>4</v>
      </c>
      <c r="B15" s="243" t="s">
        <v>402</v>
      </c>
      <c r="C15" s="243" t="s">
        <v>401</v>
      </c>
      <c r="D15" s="243">
        <v>1</v>
      </c>
      <c r="E15" s="244">
        <v>0</v>
      </c>
      <c r="F15" s="244">
        <f t="shared" si="1"/>
        <v>0</v>
      </c>
    </row>
    <row r="16" spans="1:6">
      <c r="A16" s="245">
        <v>5</v>
      </c>
      <c r="B16" s="243" t="s">
        <v>400</v>
      </c>
      <c r="C16" s="243" t="s">
        <v>150</v>
      </c>
      <c r="D16" s="243">
        <v>1</v>
      </c>
      <c r="E16" s="244">
        <v>0</v>
      </c>
      <c r="F16" s="244">
        <f t="shared" si="1"/>
        <v>0</v>
      </c>
    </row>
    <row r="17" spans="1:6">
      <c r="A17" s="245">
        <v>6</v>
      </c>
      <c r="B17" s="243" t="s">
        <v>399</v>
      </c>
      <c r="C17" s="243" t="s">
        <v>150</v>
      </c>
      <c r="D17" s="243">
        <v>2</v>
      </c>
      <c r="E17" s="244">
        <v>0</v>
      </c>
      <c r="F17" s="244">
        <f t="shared" si="1"/>
        <v>0</v>
      </c>
    </row>
    <row r="18" spans="1:6">
      <c r="A18" s="245">
        <v>8</v>
      </c>
      <c r="B18" s="243" t="s">
        <v>398</v>
      </c>
      <c r="C18" s="243" t="s">
        <v>168</v>
      </c>
      <c r="D18" s="243">
        <v>0.6</v>
      </c>
      <c r="E18" s="244">
        <v>0</v>
      </c>
      <c r="F18" s="244">
        <f t="shared" si="1"/>
        <v>0</v>
      </c>
    </row>
    <row r="19" spans="1:6">
      <c r="A19" s="245">
        <v>9</v>
      </c>
      <c r="B19" s="243" t="s">
        <v>397</v>
      </c>
      <c r="C19" s="243" t="s">
        <v>168</v>
      </c>
      <c r="D19" s="243">
        <v>0.6</v>
      </c>
      <c r="E19" s="244">
        <v>0</v>
      </c>
      <c r="F19" s="244">
        <f t="shared" si="1"/>
        <v>0</v>
      </c>
    </row>
    <row r="20" spans="1:6">
      <c r="A20" s="245">
        <v>10</v>
      </c>
      <c r="B20" s="243" t="s">
        <v>396</v>
      </c>
      <c r="C20" s="243" t="s">
        <v>394</v>
      </c>
      <c r="D20" s="243">
        <v>1</v>
      </c>
      <c r="E20" s="244">
        <v>0</v>
      </c>
      <c r="F20" s="244">
        <f t="shared" si="1"/>
        <v>0</v>
      </c>
    </row>
    <row r="21" spans="1:6">
      <c r="A21" s="245">
        <v>11</v>
      </c>
      <c r="B21" s="243" t="s">
        <v>395</v>
      </c>
      <c r="C21" s="243" t="s">
        <v>394</v>
      </c>
      <c r="D21" s="243">
        <v>2</v>
      </c>
      <c r="E21" s="244">
        <v>0</v>
      </c>
      <c r="F21" s="244">
        <f t="shared" si="1"/>
        <v>0</v>
      </c>
    </row>
    <row r="22" spans="1:6">
      <c r="A22" s="245"/>
      <c r="B22" s="243" t="s">
        <v>387</v>
      </c>
      <c r="C22" s="243" t="s">
        <v>387</v>
      </c>
      <c r="D22" s="243"/>
      <c r="E22" s="244"/>
      <c r="F22" s="244"/>
    </row>
    <row r="23" spans="1:6">
      <c r="A23" s="245"/>
      <c r="B23" s="243" t="s">
        <v>393</v>
      </c>
      <c r="C23" s="243" t="s">
        <v>150</v>
      </c>
      <c r="D23" s="243">
        <v>5</v>
      </c>
      <c r="E23" s="244">
        <v>0</v>
      </c>
      <c r="F23" s="244">
        <f t="shared" si="1"/>
        <v>0</v>
      </c>
    </row>
    <row r="24" spans="1:6">
      <c r="A24" s="245"/>
      <c r="B24" s="243"/>
      <c r="C24" s="243"/>
      <c r="D24" s="243"/>
      <c r="E24" s="244"/>
      <c r="F24" s="244"/>
    </row>
    <row r="25" spans="1:6">
      <c r="A25" s="245"/>
      <c r="B25" s="243"/>
      <c r="C25" s="243"/>
      <c r="D25" s="243"/>
      <c r="E25" s="244"/>
      <c r="F25" s="244"/>
    </row>
    <row r="26" spans="1:6">
      <c r="A26" s="245">
        <v>7</v>
      </c>
      <c r="B26" s="243" t="s">
        <v>392</v>
      </c>
      <c r="C26" s="243" t="s">
        <v>387</v>
      </c>
      <c r="D26" s="243"/>
      <c r="E26" s="244"/>
      <c r="F26" s="244">
        <v>0</v>
      </c>
    </row>
    <row r="27" spans="1:6">
      <c r="A27" s="245"/>
      <c r="B27" s="243" t="s">
        <v>391</v>
      </c>
      <c r="C27" s="243" t="s">
        <v>387</v>
      </c>
      <c r="D27" s="243"/>
      <c r="E27" s="244"/>
      <c r="F27" s="244">
        <v>0</v>
      </c>
    </row>
    <row r="28" spans="1:6">
      <c r="A28" s="245"/>
      <c r="B28" s="243" t="s">
        <v>390</v>
      </c>
      <c r="C28" s="243" t="s">
        <v>387</v>
      </c>
      <c r="D28" s="243"/>
      <c r="E28" s="244"/>
      <c r="F28" s="244">
        <v>0</v>
      </c>
    </row>
    <row r="29" spans="1:6">
      <c r="A29" s="245"/>
      <c r="B29" s="243" t="s">
        <v>389</v>
      </c>
      <c r="C29" s="243" t="s">
        <v>387</v>
      </c>
      <c r="D29" s="243"/>
      <c r="E29" s="244"/>
      <c r="F29" s="244">
        <v>0</v>
      </c>
    </row>
    <row r="30" spans="1:6">
      <c r="A30" s="245"/>
      <c r="B30" s="243"/>
      <c r="C30" s="243" t="s">
        <v>387</v>
      </c>
      <c r="D30" s="243"/>
      <c r="E30" s="244"/>
      <c r="F30" s="244"/>
    </row>
    <row r="31" spans="1:6" ht="15.75">
      <c r="A31" s="323" t="s">
        <v>388</v>
      </c>
      <c r="B31" s="324"/>
      <c r="C31" s="324"/>
      <c r="D31" s="324"/>
      <c r="E31" s="325"/>
      <c r="F31" s="246">
        <f>SUM(F5:F29)</f>
        <v>0</v>
      </c>
    </row>
  </sheetData>
  <mergeCells count="2">
    <mergeCell ref="A1:D2"/>
    <mergeCell ref="A31:E3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</vt:i4>
      </vt:variant>
    </vt:vector>
  </HeadingPairs>
  <TitlesOfParts>
    <vt:vector size="8" baseType="lpstr">
      <vt:lpstr>Kryci_list</vt:lpstr>
      <vt:lpstr>Rekapitulace</vt:lpstr>
      <vt:lpstr>Rozpocet_s_VV</vt:lpstr>
      <vt:lpstr>II. Elektroinstalaci</vt:lpstr>
      <vt:lpstr>III. Vzduchotechnika</vt:lpstr>
      <vt:lpstr>Kryci_list!Názvy_tisku</vt:lpstr>
      <vt:lpstr>Rozpocet_s_VV!Názvy_tisku</vt:lpstr>
      <vt:lpstr>'II. Elektroinstalaci'!Oblast_tisku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2014-04-08T15:00:38Z</dcterms:modified>
</cp:coreProperties>
</file>